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st of Capital worksheet" sheetId="1" r:id="rId4"/>
    <sheet state="visible" name="Operating lease converter" sheetId="2" r:id="rId5"/>
    <sheet state="visible" name="Synthetic rating" sheetId="3" r:id="rId6"/>
    <sheet state="visible" name="Industry Averages(US)" sheetId="4" r:id="rId7"/>
    <sheet state="visible" name="Global industry averages" sheetId="5" r:id="rId8"/>
    <sheet state="visible" name="Country risk and taxes" sheetId="6" r:id="rId9"/>
    <sheet state="visible" name="Country equity risk premiums" sheetId="7" r:id="rId10"/>
    <sheet state="visible" name="Answer keys" sheetId="8" r:id="rId11"/>
  </sheets>
  <definedNames/>
  <calcPr/>
</workbook>
</file>

<file path=xl/sharedStrings.xml><?xml version="1.0" encoding="utf-8"?>
<sst xmlns="http://schemas.openxmlformats.org/spreadsheetml/2006/main" count="994" uniqueCount="471">
  <si>
    <t>Estimation of Current Cost of Capital</t>
  </si>
  <si>
    <t>Operating Countries ERP calculator</t>
  </si>
  <si>
    <t>Inputs</t>
  </si>
  <si>
    <t>Country</t>
  </si>
  <si>
    <t>Revenues</t>
  </si>
  <si>
    <t>ERP</t>
  </si>
  <si>
    <t>Weight</t>
  </si>
  <si>
    <t>Weighted ERP</t>
  </si>
  <si>
    <t>Company</t>
  </si>
  <si>
    <t>Facebook</t>
  </si>
  <si>
    <t>Argentina</t>
  </si>
  <si>
    <t>Country of incorporation</t>
  </si>
  <si>
    <t>United States</t>
  </si>
  <si>
    <t>France</t>
  </si>
  <si>
    <t>Industry (US)</t>
  </si>
  <si>
    <t>Advertising</t>
  </si>
  <si>
    <t>Industry (Global)</t>
  </si>
  <si>
    <t>Do you have operating leases?</t>
  </si>
  <si>
    <t>Yes</t>
  </si>
  <si>
    <t>If yes, please enter your commitments below:</t>
  </si>
  <si>
    <t>Current year's lease expense =</t>
  </si>
  <si>
    <t>Lease commitment in year 1 =</t>
  </si>
  <si>
    <t>Lease commitment in year 2 =</t>
  </si>
  <si>
    <t>Lease commitment in year 3 =</t>
  </si>
  <si>
    <t>Lease commitment in year 4 =</t>
  </si>
  <si>
    <t>Lease commitment in year 5 =</t>
  </si>
  <si>
    <t>Lease commitments beyond year 5 =</t>
  </si>
  <si>
    <t>Number of Shares outstanding =</t>
  </si>
  <si>
    <t>Current Market Price per share =</t>
  </si>
  <si>
    <t>Approach for estimating beta</t>
  </si>
  <si>
    <t>Single Business(Global)</t>
  </si>
  <si>
    <t>If direct input, enter levered beta (or regression beta)</t>
  </si>
  <si>
    <t>Unlevered beta =</t>
  </si>
  <si>
    <t>Total</t>
  </si>
  <si>
    <t>Riskfree Rate =</t>
  </si>
  <si>
    <t>Operating Regions ERP calculator</t>
  </si>
  <si>
    <t>What approach do you want to use to input ERP?</t>
  </si>
  <si>
    <t>Operating regions</t>
  </si>
  <si>
    <t>Region</t>
  </si>
  <si>
    <t>Direct input for ERP (if you choose "will input"</t>
  </si>
  <si>
    <t>Equity Risk Premium used in cost of equity =</t>
  </si>
  <si>
    <t>Debt</t>
  </si>
  <si>
    <t>Book Value of Straight Debt =</t>
  </si>
  <si>
    <t>Interest Expense on Debt =</t>
  </si>
  <si>
    <t>Average Maturity =</t>
  </si>
  <si>
    <t>Approach for estimating pre-tax cost of debt</t>
  </si>
  <si>
    <t>Direct input</t>
  </si>
  <si>
    <t>If direct input, input the pre-tax cost of debt</t>
  </si>
  <si>
    <t>If actual rating, input the rating</t>
  </si>
  <si>
    <t>Baa2/BBB</t>
  </si>
  <si>
    <t>If synethetic rating, input the type of company</t>
  </si>
  <si>
    <t>The pre-tax operating income for the company =</t>
  </si>
  <si>
    <t>Pre-tax Cost of Debt =</t>
  </si>
  <si>
    <t>Approach for estimating marginal tax rate =</t>
  </si>
  <si>
    <t>Will input</t>
  </si>
  <si>
    <t>Multi Business (US Industry Averages)</t>
  </si>
  <si>
    <t>If direct input, enter the tax rate</t>
  </si>
  <si>
    <t>Business</t>
  </si>
  <si>
    <t>EV/Sales</t>
  </si>
  <si>
    <t>Estimated Value</t>
  </si>
  <si>
    <t>Unlevered Beta</t>
  </si>
  <si>
    <t>Tax Rate =</t>
  </si>
  <si>
    <t>Entertainment</t>
  </si>
  <si>
    <t>Book Value of Convertible Debt =</t>
  </si>
  <si>
    <t>Interest Expense on Convertible =</t>
  </si>
  <si>
    <t>Maturity of Convertible Bond =</t>
  </si>
  <si>
    <t>Market Value of Convertible =</t>
  </si>
  <si>
    <t>Debt value of operating leases =</t>
  </si>
  <si>
    <t>Preferred Stock</t>
  </si>
  <si>
    <t>Number of Preferred Shares =</t>
  </si>
  <si>
    <t>Current Market Price per Share=</t>
  </si>
  <si>
    <t>Annual Dividend per Share =</t>
  </si>
  <si>
    <t>Output</t>
  </si>
  <si>
    <t>Multi Business (Global Industry Averages)</t>
  </si>
  <si>
    <t>Estimating Market Value of Straight Debt =</t>
  </si>
  <si>
    <t>Estimated Value of Straight Debt in Convertible =</t>
  </si>
  <si>
    <t>Value of Debt in Operating leases =</t>
  </si>
  <si>
    <t>Internet software and services</t>
  </si>
  <si>
    <t>Estimated Value of Equity in Convertible =</t>
  </si>
  <si>
    <t>Levered Beta for equity =</t>
  </si>
  <si>
    <t>Equity</t>
  </si>
  <si>
    <t xml:space="preserve">Debt </t>
  </si>
  <si>
    <t>Capital</t>
  </si>
  <si>
    <t>Market Value</t>
  </si>
  <si>
    <t>Weight in Cost of Capital</t>
  </si>
  <si>
    <t>Cost of Component</t>
  </si>
  <si>
    <t>Operating Lease Converter</t>
  </si>
  <si>
    <t>The yellow cells are input cells. Please enter them.</t>
  </si>
  <si>
    <t>Operating lease expense in current year =</t>
  </si>
  <si>
    <t>Operating Lease Commitments (From footnote to financials)</t>
  </si>
  <si>
    <t>Year</t>
  </si>
  <si>
    <t>Commitment</t>
  </si>
  <si>
    <t>! Year 1 is next year, ….</t>
  </si>
  <si>
    <t>6 and beyond</t>
  </si>
  <si>
    <t>! If you do not have a cost of debt, use the synthetic rating estimator</t>
  </si>
  <si>
    <t>Number of years embedded in yr 6 estimate =</t>
  </si>
  <si>
    <t>! I use the average lease expense over the first five years</t>
  </si>
  <si>
    <t>to estimate the number of years of expenses in yr 6</t>
  </si>
  <si>
    <t>Converting Operating Leases into debt</t>
  </si>
  <si>
    <t>Present Value</t>
  </si>
  <si>
    <t>! Commitment beyond year 6 converted into an annuity for ten years</t>
  </si>
  <si>
    <t>Debt Value of leases =</t>
  </si>
  <si>
    <t>Restated Financials</t>
  </si>
  <si>
    <t>Depreciation on Operating Lease Asset =</t>
  </si>
  <si>
    <t>! I use straight line depreciation</t>
  </si>
  <si>
    <t>Adjustment to Operating Earnings =</t>
  </si>
  <si>
    <t>! Add this amount to pre-tax operating income</t>
  </si>
  <si>
    <t>Adjustment to Total Debt outstanding =</t>
  </si>
  <si>
    <t>! Add this amount to debt</t>
  </si>
  <si>
    <t>Adjustment to Depreciation =</t>
  </si>
  <si>
    <t>Inputs for synthetic rating estimation</t>
  </si>
  <si>
    <t>Please read the special cases worksheet (see below) before you use this spreadsheet.</t>
  </si>
  <si>
    <t>Before you use this spreadsheet, make sure that the iteration box (under calculation options in excel) is checked.</t>
  </si>
  <si>
    <t>Enter the type of firm =</t>
  </si>
  <si>
    <t>Enter current Earnings before interest and taxes (EBIT) =</t>
  </si>
  <si>
    <t>(Add back only long term interest expense for financial firms)</t>
  </si>
  <si>
    <t>Enter current interest expenses =</t>
  </si>
  <si>
    <t>(Use only long term interest expense for financial firms)</t>
  </si>
  <si>
    <t>Enter long term risk free rate  =</t>
  </si>
  <si>
    <t>Interest  coverage ratio =</t>
  </si>
  <si>
    <t>Estimated Bond Rating =</t>
  </si>
  <si>
    <t>Note: If you get REF! All over the place, set the operating lease commitment question in cell F5</t>
  </si>
  <si>
    <t>Estimated Company Default Spread =</t>
  </si>
  <si>
    <t>to No, and then reset it to Yes. It should work.</t>
  </si>
  <si>
    <t>Estimated County Default Spread (if any) =</t>
  </si>
  <si>
    <t>Estimated Cost of Debt =</t>
  </si>
  <si>
    <t xml:space="preserve"> If you want to update the spreads listed below, please visit http://www.bondsonline.com</t>
  </si>
  <si>
    <t>For large manufacturing firms</t>
  </si>
  <si>
    <t>If interest coverage ratio is</t>
  </si>
  <si>
    <t>&gt;</t>
  </si>
  <si>
    <t>≤ to</t>
  </si>
  <si>
    <t>Rating is</t>
  </si>
  <si>
    <t>Spread is</t>
  </si>
  <si>
    <t>D2/D</t>
  </si>
  <si>
    <t>Caa/CCC</t>
  </si>
  <si>
    <t>Ca2/CC</t>
  </si>
  <si>
    <t>C2/C</t>
  </si>
  <si>
    <t>B3/B-</t>
  </si>
  <si>
    <t>B2/B</t>
  </si>
  <si>
    <t>B1/B+</t>
  </si>
  <si>
    <t>Ba2/BB</t>
  </si>
  <si>
    <t>Ba1/BB+</t>
  </si>
  <si>
    <t>A3/A-</t>
  </si>
  <si>
    <t>A2/A</t>
  </si>
  <si>
    <t>A1/A+</t>
  </si>
  <si>
    <t>Aa2/AA</t>
  </si>
  <si>
    <t>Aaa/AAA</t>
  </si>
  <si>
    <t>For smaller and riskier firms</t>
  </si>
  <si>
    <t>greater than</t>
  </si>
  <si>
    <t>Industry Name</t>
  </si>
  <si>
    <t>Number of firms</t>
  </si>
  <si>
    <t>Annual Average Revenue growth - Last 5 years</t>
  </si>
  <si>
    <t>Pre-tax Operating Margin</t>
  </si>
  <si>
    <t>After-tax ROC</t>
  </si>
  <si>
    <t>Average effective tax rate</t>
  </si>
  <si>
    <t>Equity (Levered) Beta</t>
  </si>
  <si>
    <t>Cost of equity</t>
  </si>
  <si>
    <t>Std deviation in stock prices</t>
  </si>
  <si>
    <t>Pre-tax cost of debt</t>
  </si>
  <si>
    <t>Market Debt/Capital</t>
  </si>
  <si>
    <t>Cost of capital</t>
  </si>
  <si>
    <t>Sales/Capital</t>
  </si>
  <si>
    <t>EV/EBITDA</t>
  </si>
  <si>
    <t>EV/EBIT</t>
  </si>
  <si>
    <t>Price/Book</t>
  </si>
  <si>
    <t>Trailing PE</t>
  </si>
  <si>
    <t>Non-cash WC as % of Revenues</t>
  </si>
  <si>
    <t>Cap Ex as % of Revenues</t>
  </si>
  <si>
    <t>Net Cap Ex as % of Revenues</t>
  </si>
  <si>
    <t>Reinvestment Rate</t>
  </si>
  <si>
    <t>ROE</t>
  </si>
  <si>
    <t>Dividend Payout Ratio</t>
  </si>
  <si>
    <t>Equity Reinvestment Rate</t>
  </si>
  <si>
    <t>Aerospace/Defense</t>
  </si>
  <si>
    <t>Air Transport</t>
  </si>
  <si>
    <t>Apparel</t>
  </si>
  <si>
    <t>Auto &amp; Truck</t>
  </si>
  <si>
    <t>Auto Parts</t>
  </si>
  <si>
    <t>Bank (Money Center)</t>
  </si>
  <si>
    <t>NA</t>
  </si>
  <si>
    <t>Banks (Regional)</t>
  </si>
  <si>
    <t>Beverage (Alcoholic)</t>
  </si>
  <si>
    <t>Beverage (Soft)</t>
  </si>
  <si>
    <t>Broadcasting</t>
  </si>
  <si>
    <t>Brokerage &amp; Investment Banking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</si>
  <si>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</si>
  <si>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</si>
  <si>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</si>
  <si>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</si>
  <si>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</si>
  <si>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</si>
  <si>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</si>
  <si>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</si>
  <si>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</si>
  <si>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Construction Supplies</t>
  </si>
  <si>
    <t>Diversified</t>
  </si>
  <si>
    <t>Drugs (Biotechnology)</t>
  </si>
  <si>
    <t>Drugs (Pharmaceutical)</t>
  </si>
  <si>
    <t>Education</t>
  </si>
  <si>
    <t>Electrical Equipment</t>
  </si>
  <si>
    <t>Electronics (Consumer &amp; Office)</t>
  </si>
  <si>
    <t>Electronics (General)</t>
  </si>
  <si>
    <t>Engineering/Construction</t>
  </si>
  <si>
    <t>Environmental &amp; Waste Services</t>
  </si>
  <si>
    <t>Farming/Agriculture</t>
  </si>
  <si>
    <t>Financial Svcs. (Non-bank &amp; Insurance)</t>
  </si>
  <si>
    <t>Food Processing</t>
  </si>
  <si>
    <t>Food Wholesalers</t>
  </si>
  <si>
    <t>Furn/Home Furnishings</t>
  </si>
  <si>
    <t>Green &amp; Renewable Energy</t>
  </si>
  <si>
    <t>Healthcare Products</t>
  </si>
  <si>
    <t>Healthcare Support Services</t>
  </si>
  <si>
    <t>Heathcare Information and Technology</t>
  </si>
  <si>
    <t>Homebuilding</t>
  </si>
  <si>
    <t>Hospitals/Healthcare Facilities</t>
  </si>
  <si>
    <t>Hotel/Gaming</t>
  </si>
  <si>
    <t>Household Products</t>
  </si>
  <si>
    <t>Information Services</t>
  </si>
  <si>
    <t>Insurance (General)</t>
  </si>
  <si>
    <t>Insurance (Life)</t>
  </si>
  <si>
    <t>Insurance (Prop/Cas.)</t>
  </si>
  <si>
    <t>Investments &amp; Asset Management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</si>
  <si>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</si>
  <si>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</si>
  <si>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</si>
  <si>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</si>
  <si>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</si>
  <si>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</si>
  <si>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</si>
  <si>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</si>
  <si>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</si>
  <si>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</si>
  <si>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</si>
  <si>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Publshing &amp; Newspapers</t>
  </si>
  <si>
    <t>R.E.I.T.</t>
  </si>
  <si>
    <t>Real Estate (Development)</t>
  </si>
  <si>
    <t>Real Estate (General/Diversified)</t>
  </si>
  <si>
    <t>Real Estate (Operations &amp; Services)</t>
  </si>
  <si>
    <t>Recreation</t>
  </si>
  <si>
    <t>Reinsurance</t>
  </si>
  <si>
    <t>Restaurant/Dining</t>
  </si>
  <si>
    <t>Retail (Automotive)</t>
  </si>
  <si>
    <t>Retail (Building Supply)</t>
  </si>
  <si>
    <t>Retail (Distributors)</t>
  </si>
  <si>
    <t>Retail (General)</t>
  </si>
  <si>
    <t>Retail (Grocery and Food)</t>
  </si>
  <si>
    <t>Retail (Online)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</si>
  <si>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</si>
  <si>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</si>
  <si>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</si>
  <si>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</si>
  <si>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</si>
  <si>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</si>
  <si>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Software (Entertainment)</t>
  </si>
  <si>
    <t>Software (Internet)</t>
  </si>
  <si>
    <t>Software (System &amp; Application)</t>
  </si>
  <si>
    <t>Steel</t>
  </si>
  <si>
    <t>Telecom (Wireless)</t>
  </si>
  <si>
    <t>Telecom. Equipment</t>
  </si>
  <si>
    <t>Telecom. Services</t>
  </si>
  <si>
    <t>Tobacco</t>
  </si>
  <si>
    <t>Transportation</t>
  </si>
  <si>
    <t>Transportation (Railroads)</t>
  </si>
  <si>
    <t>Trucking</t>
  </si>
  <si>
    <t>Unclassified</t>
  </si>
  <si>
    <t>Utility (General)</t>
  </si>
  <si>
    <t>Utility (Water)</t>
  </si>
  <si>
    <t>Total Market</t>
  </si>
  <si>
    <t>Country Default Spread</t>
  </si>
  <si>
    <t>Marginal tax rate</t>
  </si>
  <si>
    <t>CRP</t>
  </si>
  <si>
    <t>Abu Dhabi</t>
  </si>
  <si>
    <t>Albania</t>
  </si>
  <si>
    <t>Andorra</t>
  </si>
  <si>
    <t>Angola</t>
  </si>
  <si>
    <t>Anguilla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</si>
  <si>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</si>
  <si>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</si>
  <si>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</si>
  <si>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</si>
  <si>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</si>
  <si>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</si>
  <si>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</si>
  <si>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</si>
  <si>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</si>
  <si>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</si>
  <si>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</si>
  <si>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</si>
  <si>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</si>
  <si>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</si>
  <si>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Bolivia</t>
  </si>
  <si>
    <t>Bosnia and Herzegovina</t>
  </si>
  <si>
    <t>Botswana</t>
  </si>
  <si>
    <t>Brazil</t>
  </si>
  <si>
    <t>British Virgin Islands</t>
  </si>
  <si>
    <t>Bulgaria</t>
  </si>
  <si>
    <t>Burkina Faso</t>
  </si>
  <si>
    <t>Cambodia</t>
  </si>
  <si>
    <t>Cameroon</t>
  </si>
  <si>
    <t>Canada</t>
  </si>
  <si>
    <t>Cape Verde</t>
  </si>
  <si>
    <t>Cayman Islands</t>
  </si>
  <si>
    <t>Channel Islands</t>
  </si>
  <si>
    <t>Chile</t>
  </si>
  <si>
    <t>China</t>
  </si>
  <si>
    <t>Colombia</t>
  </si>
  <si>
    <t>Congo (Democratic Republic of)</t>
  </si>
  <si>
    <t>Congo (Republic of)</t>
  </si>
  <si>
    <t>Cook Islands</t>
  </si>
  <si>
    <t>Costa Rica</t>
  </si>
  <si>
    <t>Croatia</t>
  </si>
  <si>
    <t>Cuba</t>
  </si>
  <si>
    <t>Curaçao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</si>
  <si>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</si>
  <si>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</si>
  <si>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</si>
  <si>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</si>
  <si>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</si>
  <si>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</si>
  <si>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</si>
  <si>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Estonia</t>
  </si>
  <si>
    <t>Falkland Islands</t>
  </si>
  <si>
    <t>Fiji</t>
  </si>
  <si>
    <t>Finland</t>
  </si>
  <si>
    <t>Gabon</t>
  </si>
  <si>
    <t>Georgia</t>
  </si>
  <si>
    <t>Germany</t>
  </si>
  <si>
    <t>Ghana</t>
  </si>
  <si>
    <t>Gibraltar</t>
  </si>
  <si>
    <t>Greece</t>
  </si>
  <si>
    <t>Greenland</t>
  </si>
  <si>
    <t>Guatemala</t>
  </si>
  <si>
    <t>Honduras</t>
  </si>
  <si>
    <t>Hong Kong</t>
  </si>
  <si>
    <t>Hungary</t>
  </si>
  <si>
    <t>Iceland</t>
  </si>
  <si>
    <t>India</t>
  </si>
  <si>
    <t>Indonesia</t>
  </si>
  <si>
    <t>Ireland</t>
  </si>
  <si>
    <t>Isle of Man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</si>
  <si>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</si>
  <si>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</si>
  <si>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</si>
  <si>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</si>
  <si>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</si>
  <si>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</si>
  <si>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</si>
  <si>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</si>
  <si>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Korea</t>
  </si>
  <si>
    <t>Kuwait</t>
  </si>
  <si>
    <t>Kyrgyzstan</t>
  </si>
  <si>
    <t>Laos</t>
  </si>
  <si>
    <t>Latvia</t>
  </si>
  <si>
    <t>Lebanon</t>
  </si>
  <si>
    <t>Liechtenstein</t>
  </si>
  <si>
    <t>Lithuania</t>
  </si>
  <si>
    <t>Luxembourg</t>
  </si>
  <si>
    <t>Macau</t>
  </si>
  <si>
    <t>Macedonia</t>
  </si>
  <si>
    <t>Malawi</t>
  </si>
  <si>
    <t>Malaysia</t>
  </si>
  <si>
    <t>Malta</t>
  </si>
  <si>
    <t>Marshall Islands</t>
  </si>
  <si>
    <t>Mauritius</t>
  </si>
  <si>
    <t>Mexico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</si>
  <si>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</si>
  <si>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</si>
  <si>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</si>
  <si>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</si>
  <si>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</si>
  <si>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</si>
  <si>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</si>
  <si>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</si>
  <si>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Netherlands</t>
  </si>
  <si>
    <t>Netherlands Antilles</t>
  </si>
  <si>
    <t>New Zealand</t>
  </si>
  <si>
    <t>Nicaragua</t>
  </si>
  <si>
    <t>Niger</t>
  </si>
  <si>
    <t>Nigeria</t>
  </si>
  <si>
    <t>Norway</t>
  </si>
  <si>
    <t>Oman</t>
  </si>
  <si>
    <t>Pakistan</t>
  </si>
  <si>
    <t>Palestinian Authority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</si>
  <si>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</si>
  <si>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</si>
  <si>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</si>
  <si>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</si>
  <si>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</si>
  <si>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</si>
  <si>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</si>
  <si>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</si>
  <si>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Reunion</t>
  </si>
  <si>
    <t>Romania</t>
  </si>
  <si>
    <t>Russia</t>
  </si>
  <si>
    <t>Rwanda</t>
  </si>
  <si>
    <t>Samoa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</si>
  <si>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</si>
  <si>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</si>
  <si>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</si>
  <si>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</si>
  <si>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</si>
  <si>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</si>
  <si>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</si>
  <si>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South Africa</t>
  </si>
  <si>
    <t>Spain</t>
  </si>
  <si>
    <t>Sri Lanka</t>
  </si>
  <si>
    <t>St. Maarten</t>
  </si>
  <si>
    <t>St. Vincent &amp; the Grenadines</t>
  </si>
  <si>
    <t>Sudan</t>
  </si>
  <si>
    <t>Suriname</t>
  </si>
  <si>
    <t>Sweden</t>
  </si>
  <si>
    <t>Switzerland</t>
  </si>
  <si>
    <t>Taiwan</t>
  </si>
  <si>
    <t>Tanzania</t>
  </si>
  <si>
    <t>Thailand</t>
  </si>
  <si>
    <t>Togo</t>
  </si>
  <si>
    <t>Trinidad &amp; Tobago</t>
  </si>
  <si>
    <t>Tunisia</t>
  </si>
  <si>
    <t>Turkey</t>
  </si>
  <si>
    <t>Turks &amp; Caicos Islands</t>
  </si>
  <si>
    <t>Uganda</t>
  </si>
  <si>
    <t>Ukraine</t>
  </si>
  <si>
    <t>United Arab Emirates</t>
  </si>
  <si>
    <t>United Kingdom</t>
  </si>
  <si>
    <t>Uruguay</t>
  </si>
  <si>
    <t>Venezuela</t>
  </si>
  <si>
    <t>Vietnam</t>
  </si>
  <si>
    <t>Zambia</t>
  </si>
  <si>
    <t>Zimbabwe</t>
  </si>
  <si>
    <t>Default Spread</t>
  </si>
  <si>
    <t>Tax Rate</t>
  </si>
  <si>
    <t>Africa</t>
  </si>
  <si>
    <t>Asia</t>
  </si>
  <si>
    <t>Australia &amp; New Zealand</t>
  </si>
  <si>
    <t>Caribbean</t>
  </si>
  <si>
    <t>Central and South America</t>
  </si>
  <si>
    <t>Eastern Europe &amp; Russia</t>
  </si>
  <si>
    <t>Middle East</t>
  </si>
  <si>
    <t>North America</t>
  </si>
  <si>
    <t>Western Europe</t>
  </si>
  <si>
    <t>Global</t>
  </si>
  <si>
    <t>GDP (in billions)</t>
  </si>
  <si>
    <t>Adj. Default Spread</t>
  </si>
  <si>
    <t>Total Risk Premium</t>
  </si>
  <si>
    <t>Country Risk Premium</t>
  </si>
  <si>
    <t>Andorra (Principality of)</t>
  </si>
  <si>
    <t>Côte d'Ivoire</t>
  </si>
  <si>
    <t>Curacao</t>
  </si>
  <si>
    <t>Ethiopia</t>
  </si>
  <si>
    <t>Guernsey (States of)</t>
  </si>
  <si>
    <t>Jersey (States of)</t>
  </si>
  <si>
    <t>Macao</t>
  </si>
  <si>
    <t>Ras Al Khaimah (Emirate of)</t>
  </si>
  <si>
    <t>Sharjah</t>
  </si>
  <si>
    <t>Trinidad and Tobago</t>
  </si>
  <si>
    <t>Turks and Caicos Islands</t>
  </si>
  <si>
    <t>United States of America</t>
  </si>
  <si>
    <t>Yes/No</t>
  </si>
  <si>
    <t>Book or Market Value</t>
  </si>
  <si>
    <t>ERP choices</t>
  </si>
  <si>
    <t>Cost of debt</t>
  </si>
  <si>
    <t>Synthetic rating</t>
  </si>
  <si>
    <t>Beta</t>
  </si>
  <si>
    <t>B</t>
  </si>
  <si>
    <t>No</t>
  </si>
  <si>
    <t>V</t>
  </si>
  <si>
    <t>Single Business(US)</t>
  </si>
  <si>
    <t>Operating countries</t>
  </si>
  <si>
    <t>Actual rating</t>
  </si>
  <si>
    <t>Multibusiness(US)</t>
  </si>
  <si>
    <t>Multibusiness(Global)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</si>
</sst>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&quot;$&quot;#,##0.00;[Red]&quot;$&quot;#,##0.00"/>
    <numFmt numFmtId="165" formatCode="_(&quot;$&quot;* #,##0.00_);_(&quot;$&quot;* \(#,##0.00\);_(&quot;$&quot;* &quot;-&quot;??_);_(@_)"/>
    <numFmt numFmtId="166" formatCode="0.0000%"/>
    <numFmt numFmtId="167" formatCode="0.000%"/>
    <numFmt numFmtId="168" formatCode="_([$$-409]* #,##0.00_);_([$$-409]* \(#,##0.00\);_([$$-409]* &quot;-&quot;??_);_(@_)"/>
    <numFmt numFmtId="169" formatCode="0.0000"/>
    <numFmt numFmtId="170" formatCode="&quot;$&quot;#,##0.00"/>
    <numFmt numFmtId="171" formatCode="&quot;$&quot;#,##0.00_);[Red]\(&quot;$&quot;#,##0.00\)"/>
  </numFmts>
  <fonts count="33">
    <font>
      <sz val="9.0"/>
      <color rgb="FF000000"/>
      <name val="Arimo"/>
    </font>
    <font>
      <b/>
      <i/>
      <sz val="12.0"/>
      <color theme="1"/>
      <name val="Calibri"/>
    </font>
    <font>
      <i/>
      <sz val="12.0"/>
      <color theme="1"/>
      <name val="Calibri"/>
    </font>
    <font>
      <b/>
      <i/>
      <sz val="14.0"/>
      <color theme="1"/>
      <name val="Times"/>
    </font>
    <font>
      <b/>
      <i/>
      <sz val="10.0"/>
      <color theme="1"/>
      <name val="Times"/>
    </font>
    <font>
      <sz val="12.0"/>
      <color theme="1"/>
      <name val="Calibri"/>
    </font>
    <font>
      <sz val="10.0"/>
      <color theme="1"/>
      <name val="Times"/>
    </font>
    <font>
      <b/>
      <sz val="12.0"/>
      <color theme="1"/>
      <name val="Calibri"/>
    </font>
    <font>
      <i/>
      <sz val="10.0"/>
      <color theme="1"/>
      <name val="Times"/>
    </font>
    <font>
      <b/>
      <sz val="14.0"/>
      <color theme="1"/>
      <name val="Times"/>
    </font>
    <font>
      <b/>
      <sz val="10.0"/>
      <color theme="1"/>
      <name val="Times"/>
    </font>
    <font>
      <sz val="9.0"/>
      <color theme="1"/>
      <name val="Arimo"/>
    </font>
    <font>
      <b/>
      <sz val="12.0"/>
      <color theme="1"/>
      <name val="Times"/>
    </font>
    <font>
      <b/>
      <i/>
      <sz val="12.0"/>
      <color theme="1"/>
      <name val="Times"/>
    </font>
    <font>
      <i/>
      <sz val="12.0"/>
      <color theme="1"/>
      <name val="Arimo"/>
    </font>
    <font>
      <sz val="10.0"/>
      <color theme="1"/>
      <name val="Arimo"/>
    </font>
    <font>
      <b/>
      <sz val="10.0"/>
      <color theme="1"/>
      <name val="Arimo"/>
    </font>
    <font>
      <i/>
      <sz val="10.0"/>
      <color theme="1"/>
      <name val="Arimo"/>
    </font>
    <font/>
    <font>
      <sz val="10.0"/>
      <color theme="1"/>
      <name val="Calibri"/>
    </font>
    <font>
      <i/>
      <sz val="9.0"/>
      <color theme="1"/>
      <name val="Arimo"/>
    </font>
    <font>
      <sz val="10.0"/>
      <color theme="1"/>
      <name val="Arial"/>
    </font>
    <font>
      <color theme="1"/>
      <name val="Calibri"/>
    </font>
    <font>
      <sz val="12.0"/>
      <color rgb="FFFFFFFF"/>
      <name val="Calibri"/>
    </font>
    <font>
      <b/>
      <i/>
      <sz val="12.0"/>
      <color rgb="FF000000"/>
      <name val="Calibri"/>
    </font>
    <font>
      <sz val="10.0"/>
      <color theme="1"/>
      <name val="Verdana"/>
    </font>
    <font>
      <sz val="12.0"/>
      <color rgb="FF000000"/>
      <name val="Calibri"/>
    </font>
    <font>
      <i/>
      <sz val="10.0"/>
      <color theme="1"/>
      <name val="Verdana"/>
    </font>
    <font>
      <b/>
      <sz val="10.0"/>
      <color theme="1"/>
      <name val="Verdana"/>
    </font>
    <font>
      <b/>
      <sz val="12.0"/>
      <color rgb="FF000000"/>
      <name val="Calibri"/>
    </font>
    <font>
      <i/>
      <sz val="12.0"/>
      <color theme="1"/>
      <name val="Times"/>
    </font>
    <font>
      <sz val="12.0"/>
      <color theme="1"/>
      <name val="Times"/>
    </font>
    <font>
      <b/>
      <sz val="9.0"/>
      <color theme="1"/>
      <name val="Arimo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CF305"/>
        <bgColor rgb="FFFCF305"/>
      </patternFill>
    </fill>
    <fill>
      <patternFill patternType="solid">
        <fgColor rgb="FFFFFFFF"/>
        <bgColor rgb="FFFFFFFF"/>
      </patternFill>
    </fill>
  </fills>
  <borders count="17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2" fontId="1" numFmtId="0" xfId="0" applyAlignment="1" applyBorder="1" applyFont="1">
      <alignment shrinkToFit="0" vertical="bottom" wrapText="0"/>
    </xf>
    <xf borderId="2" fillId="0" fontId="1" numFmtId="0" xfId="0" applyAlignment="1" applyBorder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2" fillId="3" fontId="5" numFmtId="0" xfId="0" applyAlignment="1" applyBorder="1" applyFill="1" applyFont="1">
      <alignment shrinkToFit="0" vertical="bottom" wrapText="0"/>
    </xf>
    <xf borderId="2" fillId="3" fontId="5" numFmtId="164" xfId="0" applyAlignment="1" applyBorder="1" applyFont="1" applyNumberFormat="1">
      <alignment shrinkToFit="0" vertical="bottom" wrapText="0"/>
    </xf>
    <xf borderId="2" fillId="4" fontId="5" numFmtId="10" xfId="0" applyAlignment="1" applyBorder="1" applyFill="1" applyFont="1" applyNumberFormat="1">
      <alignment shrinkToFit="0" vertical="bottom" wrapText="0"/>
    </xf>
    <xf borderId="0" fillId="0" fontId="6" numFmtId="0" xfId="0" applyAlignment="1" applyFont="1">
      <alignment shrinkToFit="0" vertical="bottom" wrapText="0"/>
    </xf>
    <xf borderId="1" fillId="2" fontId="5" numFmtId="0" xfId="0" applyAlignment="1" applyBorder="1" applyFont="1">
      <alignment shrinkToFit="0" vertical="bottom" wrapText="0"/>
    </xf>
    <xf borderId="2" fillId="3" fontId="5" numFmtId="2" xfId="0" applyAlignment="1" applyBorder="1" applyFont="1" applyNumberFormat="1">
      <alignment shrinkToFit="0" vertical="bottom" wrapText="0"/>
    </xf>
    <xf borderId="2" fillId="3" fontId="5" numFmtId="165" xfId="0" applyAlignment="1" applyBorder="1" applyFont="1" applyNumberFormat="1">
      <alignment shrinkToFit="0" vertical="bottom" wrapText="0"/>
    </xf>
    <xf borderId="2" fillId="5" fontId="5" numFmtId="2" xfId="0" applyAlignment="1" applyBorder="1" applyFill="1" applyFont="1" applyNumberFormat="1">
      <alignment shrinkToFit="0" vertical="bottom" wrapText="0"/>
    </xf>
    <xf borderId="2" fillId="4" fontId="5" numFmtId="0" xfId="0" applyAlignment="1" applyBorder="1" applyFont="1">
      <alignment shrinkToFit="0" vertical="bottom" wrapText="0"/>
    </xf>
    <xf borderId="2" fillId="4" fontId="5" numFmtId="164" xfId="0" applyAlignment="1" applyBorder="1" applyFont="1" applyNumberFormat="1">
      <alignment shrinkToFit="0" vertical="bottom" wrapText="0"/>
    </xf>
    <xf borderId="2" fillId="3" fontId="5" numFmtId="10" xfId="0" applyAlignment="1" applyBorder="1" applyFont="1" applyNumberFormat="1">
      <alignment shrinkToFit="0" vertical="bottom" wrapText="0"/>
    </xf>
    <xf borderId="2" fillId="3" fontId="5" numFmtId="10" xfId="0" applyAlignment="1" applyBorder="1" applyFont="1" applyNumberFormat="1">
      <alignment horizontal="center" shrinkToFit="0" vertical="bottom" wrapText="0"/>
    </xf>
    <xf borderId="2" fillId="0" fontId="5" numFmtId="0" xfId="0" applyAlignment="1" applyBorder="1" applyFont="1">
      <alignment shrinkToFit="0" vertical="bottom" wrapText="0"/>
    </xf>
    <xf borderId="2" fillId="0" fontId="5" numFmtId="10" xfId="0" applyAlignment="1" applyBorder="1" applyFont="1" applyNumberFormat="1">
      <alignment shrinkToFit="0" vertical="bottom" wrapText="0"/>
    </xf>
    <xf borderId="2" fillId="4" fontId="5" numFmtId="166" xfId="0" applyAlignment="1" applyBorder="1" applyFont="1" applyNumberFormat="1">
      <alignment shrinkToFit="0" vertical="bottom" wrapText="0"/>
    </xf>
    <xf borderId="2" fillId="4" fontId="5" numFmtId="10" xfId="0" applyAlignment="1" applyBorder="1" applyFont="1" applyNumberForma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2" fillId="5" fontId="5" numFmtId="0" xfId="0" applyAlignment="1" applyBorder="1" applyFont="1">
      <alignment shrinkToFit="0" vertical="bottom" wrapText="0"/>
    </xf>
    <xf borderId="2" fillId="5" fontId="5" numFmtId="0" xfId="0" applyAlignment="1" applyBorder="1" applyFont="1">
      <alignment horizontal="center" shrinkToFit="0" vertical="bottom" wrapText="0"/>
    </xf>
    <xf borderId="2" fillId="5" fontId="5" numFmtId="167" xfId="0" applyAlignment="1" applyBorder="1" applyFont="1" applyNumberFormat="1">
      <alignment shrinkToFit="0" vertical="bottom" wrapText="0"/>
    </xf>
    <xf borderId="1" fillId="3" fontId="5" numFmtId="164" xfId="0" applyAlignment="1" applyBorder="1" applyFont="1" applyNumberFormat="1">
      <alignment shrinkToFit="0" vertical="bottom" wrapText="0"/>
    </xf>
    <xf borderId="1" fillId="2" fontId="5" numFmtId="10" xfId="0" applyAlignment="1" applyBorder="1" applyFont="1" applyNumberFormat="1">
      <alignment shrinkToFit="0" vertical="bottom" wrapText="0"/>
    </xf>
    <xf borderId="1" fillId="2" fontId="5" numFmtId="166" xfId="0" applyAlignment="1" applyBorder="1" applyFont="1" applyNumberFormat="1">
      <alignment shrinkToFit="0" vertical="bottom" wrapText="0"/>
    </xf>
    <xf borderId="2" fillId="4" fontId="5" numFmtId="9" xfId="0" applyAlignment="1" applyBorder="1" applyFont="1" applyNumberFormat="1">
      <alignment horizontal="center" shrinkToFit="0" vertical="bottom" wrapText="0"/>
    </xf>
    <xf borderId="2" fillId="3" fontId="5" numFmtId="168" xfId="0" applyAlignment="1" applyBorder="1" applyFont="1" applyNumberFormat="1">
      <alignment shrinkToFit="0" vertical="bottom" wrapText="0"/>
    </xf>
    <xf borderId="2" fillId="4" fontId="5" numFmtId="169" xfId="0" applyAlignment="1" applyBorder="1" applyFont="1" applyNumberFormat="1">
      <alignment shrinkToFit="0" vertical="bottom" wrapText="0"/>
    </xf>
    <xf borderId="2" fillId="4" fontId="5" numFmtId="168" xfId="0" applyAlignment="1" applyBorder="1" applyFont="1" applyNumberFormat="1">
      <alignment shrinkToFit="0" vertical="bottom" wrapText="0"/>
    </xf>
    <xf borderId="2" fillId="4" fontId="5" numFmtId="165" xfId="0" applyAlignment="1" applyBorder="1" applyFont="1" applyNumberForma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center" shrinkToFit="0" vertical="bottom" wrapText="0"/>
    </xf>
    <xf borderId="2" fillId="4" fontId="5" numFmtId="2" xfId="0" applyAlignment="1" applyBorder="1" applyFont="1" applyNumberForma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3" fillId="4" fontId="5" numFmtId="10" xfId="0" applyAlignment="1" applyBorder="1" applyFont="1" applyNumberFormat="1">
      <alignment shrinkToFit="0" vertical="bottom" wrapText="0"/>
    </xf>
    <xf borderId="4" fillId="4" fontId="5" numFmtId="10" xfId="0" applyAlignment="1" applyBorder="1" applyFont="1" applyNumberFormat="1">
      <alignment shrinkToFit="0" vertical="bottom" wrapText="0"/>
    </xf>
    <xf borderId="5" fillId="4" fontId="5" numFmtId="10" xfId="0" applyAlignment="1" applyBorder="1" applyFont="1" applyNumberFormat="1">
      <alignment shrinkToFit="0" vertical="bottom" wrapText="0"/>
    </xf>
    <xf borderId="0" fillId="0" fontId="9" numFmtId="0" xfId="0" applyAlignment="1" applyFont="1">
      <alignment horizontal="center" shrinkToFit="0" vertical="bottom" wrapText="0"/>
    </xf>
    <xf borderId="0" fillId="0" fontId="9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2" fillId="5" fontId="6" numFmtId="165" xfId="0" applyAlignment="1" applyBorder="1" applyFont="1" applyNumberFormat="1">
      <alignment shrinkToFit="0" vertical="bottom" wrapText="0"/>
    </xf>
    <xf borderId="0" fillId="0" fontId="8" numFmtId="0" xfId="0" applyAlignment="1" applyFont="1">
      <alignment shrinkToFit="0" vertical="bottom" wrapText="0"/>
    </xf>
    <xf borderId="2" fillId="0" fontId="6" numFmtId="0" xfId="0" applyAlignment="1" applyBorder="1" applyFont="1">
      <alignment horizontal="center" shrinkToFit="0" vertical="bottom" wrapText="0"/>
    </xf>
    <xf borderId="2" fillId="3" fontId="11" numFmtId="170" xfId="0" applyAlignment="1" applyBorder="1" applyFont="1" applyNumberFormat="1">
      <alignment horizontal="center" shrinkToFit="0" vertical="bottom" wrapText="0"/>
    </xf>
    <xf borderId="0" fillId="0" fontId="12" numFmtId="0" xfId="0" applyAlignment="1" applyFont="1">
      <alignment shrinkToFit="0" vertical="bottom" wrapText="0"/>
    </xf>
    <xf borderId="5" fillId="3" fontId="6" numFmtId="10" xfId="0" applyAlignment="1" applyBorder="1" applyFont="1" applyNumberFormat="1">
      <alignment horizontal="center" shrinkToFit="0" vertical="bottom" wrapText="0"/>
    </xf>
    <xf borderId="0" fillId="0" fontId="6" numFmtId="165" xfId="0" applyAlignment="1" applyFont="1" applyNumberFormat="1">
      <alignment shrinkToFit="0" vertical="bottom" wrapText="0"/>
    </xf>
    <xf borderId="2" fillId="4" fontId="6" numFmtId="0" xfId="0" applyAlignment="1" applyBorder="1" applyFont="1">
      <alignment horizontal="center" shrinkToFit="0" vertical="bottom" wrapText="0"/>
    </xf>
    <xf borderId="2" fillId="0" fontId="6" numFmtId="0" xfId="0" applyAlignment="1" applyBorder="1" applyFont="1">
      <alignment shrinkToFit="0" vertical="bottom" wrapText="0"/>
    </xf>
    <xf borderId="2" fillId="4" fontId="6" numFmtId="165" xfId="0" applyAlignment="1" applyBorder="1" applyFont="1" applyNumberFormat="1">
      <alignment shrinkToFit="0" vertical="bottom" wrapText="0"/>
    </xf>
    <xf borderId="6" fillId="0" fontId="6" numFmtId="0" xfId="0" applyAlignment="1" applyBorder="1" applyFont="1">
      <alignment shrinkToFit="0" vertical="bottom" wrapText="0"/>
    </xf>
    <xf borderId="3" fillId="4" fontId="6" numFmtId="165" xfId="0" applyAlignment="1" applyBorder="1" applyFont="1" applyNumberFormat="1">
      <alignment shrinkToFit="0" vertical="bottom" wrapText="0"/>
    </xf>
    <xf borderId="5" fillId="0" fontId="6" numFmtId="0" xfId="0" applyAlignment="1" applyBorder="1" applyFont="1">
      <alignment shrinkToFit="0" vertical="bottom" wrapText="0"/>
    </xf>
    <xf borderId="5" fillId="4" fontId="6" numFmtId="0" xfId="0" applyAlignment="1" applyBorder="1" applyFont="1">
      <alignment shrinkToFit="0" vertical="bottom" wrapText="0"/>
    </xf>
    <xf borderId="5" fillId="4" fontId="6" numFmtId="165" xfId="0" applyAlignment="1" applyBorder="1" applyFont="1" applyNumberFormat="1">
      <alignment shrinkToFit="0" vertical="bottom" wrapText="0"/>
    </xf>
    <xf borderId="5" fillId="4" fontId="6" numFmtId="171" xfId="0" applyAlignment="1" applyBorder="1" applyFont="1" applyNumberFormat="1">
      <alignment shrinkToFit="0" vertical="bottom" wrapText="0"/>
    </xf>
    <xf borderId="7" fillId="4" fontId="6" numFmtId="165" xfId="0" applyAlignment="1" applyBorder="1" applyFont="1" applyNumberFormat="1">
      <alignment shrinkToFit="0" vertical="bottom" wrapText="0"/>
    </xf>
    <xf borderId="2" fillId="4" fontId="11" numFmtId="170" xfId="0" applyAlignment="1" applyBorder="1" applyFont="1" applyNumberFormat="1">
      <alignment shrinkToFit="0" vertical="bottom" wrapText="0"/>
    </xf>
    <xf borderId="0" fillId="0" fontId="13" numFmtId="0" xfId="0" applyAlignment="1" applyFont="1">
      <alignment shrinkToFit="0" vertical="bottom" wrapText="0"/>
    </xf>
    <xf borderId="0" fillId="0" fontId="14" numFmtId="0" xfId="0" applyAlignment="1" applyFont="1">
      <alignment shrinkToFit="0" vertical="bottom" wrapText="0"/>
    </xf>
    <xf borderId="5" fillId="4" fontId="6" numFmtId="0" xfId="0" applyAlignment="1" applyBorder="1" applyFont="1">
      <alignment horizontal="center" shrinkToFit="0" vertical="bottom" wrapText="0"/>
    </xf>
    <xf borderId="0" fillId="0" fontId="15" numFmtId="0" xfId="0" applyAlignment="1" applyFont="1">
      <alignment shrinkToFit="0" vertical="bottom" wrapText="0"/>
    </xf>
    <xf borderId="5" fillId="4" fontId="6" numFmtId="170" xfId="0" applyAlignment="1" applyBorder="1" applyFont="1" applyNumberFormat="1">
      <alignment shrinkToFit="0" vertical="bottom" wrapText="0"/>
    </xf>
    <xf borderId="5" fillId="4" fontId="6" numFmtId="10" xfId="0" applyAlignment="1" applyBorder="1" applyFont="1" applyNumberFormat="1">
      <alignment shrinkToFit="0" vertical="bottom" wrapText="0"/>
    </xf>
    <xf borderId="5" fillId="4" fontId="10" numFmtId="2" xfId="0" applyAlignment="1" applyBorder="1" applyFont="1" applyNumberFormat="1">
      <alignment horizontal="center" shrinkToFit="0" vertical="bottom" wrapText="0"/>
    </xf>
    <xf borderId="7" fillId="4" fontId="16" numFmtId="0" xfId="0" applyAlignment="1" applyBorder="1" applyFont="1">
      <alignment horizontal="center" shrinkToFit="0" vertical="bottom" wrapText="0"/>
    </xf>
    <xf borderId="0" fillId="0" fontId="17" numFmtId="0" xfId="0" applyAlignment="1" applyFont="1">
      <alignment shrinkToFit="0" vertical="bottom" wrapText="0"/>
    </xf>
    <xf borderId="5" fillId="4" fontId="10" numFmtId="10" xfId="0" applyAlignment="1" applyBorder="1" applyFont="1" applyNumberFormat="1">
      <alignment horizontal="center" shrinkToFit="0" vertical="bottom" wrapText="0"/>
    </xf>
    <xf borderId="0" fillId="0" fontId="10" numFmtId="10" xfId="0" applyAlignment="1" applyFont="1" applyNumberFormat="1">
      <alignment horizontal="center" shrinkToFit="0" vertical="bottom" wrapText="0"/>
    </xf>
    <xf borderId="0" fillId="0" fontId="4" numFmtId="10" xfId="0" applyAlignment="1" applyFont="1" applyNumberFormat="1">
      <alignment horizontal="center" shrinkToFit="0" vertical="bottom" wrapText="0"/>
    </xf>
    <xf borderId="8" fillId="0" fontId="8" numFmtId="0" xfId="0" applyAlignment="1" applyBorder="1" applyFont="1">
      <alignment horizontal="center" shrinkToFit="0" vertical="bottom" wrapText="0"/>
    </xf>
    <xf borderId="9" fillId="0" fontId="18" numFmtId="0" xfId="0" applyBorder="1" applyFont="1"/>
    <xf borderId="2" fillId="0" fontId="8" numFmtId="0" xfId="0" applyAlignment="1" applyBorder="1" applyFont="1">
      <alignment shrinkToFit="0" vertical="bottom" wrapText="0"/>
    </xf>
    <xf borderId="2" fillId="0" fontId="8" numFmtId="0" xfId="0" applyAlignment="1" applyBorder="1" applyFont="1">
      <alignment horizontal="center" shrinkToFit="0" vertical="bottom" wrapText="0"/>
    </xf>
    <xf borderId="2" fillId="0" fontId="19" numFmtId="0" xfId="0" applyAlignment="1" applyBorder="1" applyFont="1">
      <alignment horizontal="center" shrinkToFit="0" vertical="bottom" wrapText="0"/>
    </xf>
    <xf borderId="2" fillId="0" fontId="6" numFmtId="10" xfId="0" applyAlignment="1" applyBorder="1" applyFont="1" applyNumberFormat="1">
      <alignment horizontal="center" shrinkToFit="0" vertical="bottom" wrapText="0"/>
    </xf>
    <xf borderId="10" fillId="0" fontId="6" numFmtId="10" xfId="0" applyAlignment="1" applyBorder="1" applyFont="1" applyNumberFormat="1">
      <alignment horizontal="center" shrinkToFit="0" vertical="bottom" wrapText="0"/>
    </xf>
    <xf borderId="2" fillId="0" fontId="6" numFmtId="2" xfId="0" applyAlignment="1" applyBorder="1" applyFont="1" applyNumberFormat="1">
      <alignment horizontal="center" shrinkToFit="0" vertical="bottom" wrapText="0"/>
    </xf>
    <xf borderId="2" fillId="0" fontId="20" numFmtId="0" xfId="0" applyAlignment="1" applyBorder="1" applyFont="1">
      <alignment shrinkToFit="0" vertical="bottom" wrapText="1"/>
    </xf>
    <xf borderId="2" fillId="0" fontId="20" numFmtId="0" xfId="0" applyAlignment="1" applyBorder="1" applyFont="1">
      <alignment horizontal="center" shrinkToFit="0" vertical="bottom" wrapText="1"/>
    </xf>
    <xf borderId="2" fillId="0" fontId="20" numFmtId="10" xfId="0" applyAlignment="1" applyBorder="1" applyFont="1" applyNumberFormat="1">
      <alignment horizontal="center" shrinkToFit="0" vertical="bottom" wrapText="1"/>
    </xf>
    <xf borderId="2" fillId="0" fontId="20" numFmtId="2" xfId="0" applyAlignment="1" applyBorder="1" applyFont="1" applyNumberFormat="1">
      <alignment horizontal="center" shrinkToFit="0" vertical="bottom" wrapText="1"/>
    </xf>
    <xf borderId="0" fillId="0" fontId="21" numFmtId="0" xfId="0" applyAlignment="1" applyFont="1">
      <alignment horizontal="left" shrinkToFit="0" vertical="bottom" wrapText="0"/>
    </xf>
    <xf borderId="0" fillId="0" fontId="21" numFmtId="0" xfId="0" applyAlignment="1" applyFont="1">
      <alignment shrinkToFit="0" vertical="bottom" wrapText="0"/>
    </xf>
    <xf borderId="0" fillId="0" fontId="21" numFmtId="10" xfId="0" applyAlignment="1" applyFont="1" applyNumberFormat="1">
      <alignment shrinkToFit="0" vertical="bottom" wrapText="0"/>
    </xf>
    <xf borderId="0" fillId="0" fontId="21" numFmtId="2" xfId="0" applyAlignment="1" applyFont="1" applyNumberFormat="1">
      <alignment shrinkToFit="0" vertical="bottom" wrapText="0"/>
    </xf>
    <xf borderId="0" fillId="0" fontId="22" numFmtId="0" xfId="0" applyFont="1"/>
    <xf borderId="0" fillId="0" fontId="11" numFmtId="0" xfId="0" applyAlignment="1" applyFont="1">
      <alignment horizontal="center" shrinkToFit="0" vertical="bottom" wrapText="0"/>
    </xf>
    <xf borderId="2" fillId="6" fontId="23" numFmtId="0" xfId="0" applyAlignment="1" applyBorder="1" applyFill="1" applyFont="1">
      <alignment shrinkToFit="0" vertical="bottom" wrapText="0"/>
    </xf>
    <xf borderId="11" fillId="6" fontId="1" numFmtId="0" xfId="0" applyAlignment="1" applyBorder="1" applyFont="1">
      <alignment horizontal="center" shrinkToFit="0" vertical="bottom" wrapText="0"/>
    </xf>
    <xf borderId="11" fillId="6" fontId="1" numFmtId="10" xfId="0" applyAlignment="1" applyBorder="1" applyFont="1" applyNumberFormat="1">
      <alignment horizontal="center" shrinkToFit="0" vertical="bottom" wrapText="0"/>
    </xf>
    <xf borderId="9" fillId="0" fontId="24" numFmtId="0" xfId="0" applyAlignment="1" applyBorder="1" applyFont="1">
      <alignment horizontal="center" shrinkToFit="0" vertical="bottom" wrapText="0"/>
    </xf>
    <xf borderId="0" fillId="0" fontId="25" numFmtId="0" xfId="0" applyAlignment="1" applyFont="1">
      <alignment shrinkToFit="0" vertical="bottom" wrapText="0"/>
    </xf>
    <xf borderId="12" fillId="6" fontId="5" numFmtId="0" xfId="0" applyAlignment="1" applyBorder="1" applyFont="1">
      <alignment shrinkToFit="0" vertical="bottom" wrapText="0"/>
    </xf>
    <xf borderId="13" fillId="6" fontId="5" numFmtId="10" xfId="0" applyAlignment="1" applyBorder="1" applyFont="1" applyNumberFormat="1">
      <alignment horizontal="center" shrinkToFit="0" vertical="bottom" wrapText="0"/>
    </xf>
    <xf borderId="14" fillId="0" fontId="26" numFmtId="167" xfId="0" applyAlignment="1" applyBorder="1" applyFont="1" applyNumberFormat="1">
      <alignment horizontal="center" shrinkToFit="0" vertical="bottom" wrapText="0"/>
    </xf>
    <xf borderId="12" fillId="6" fontId="26" numFmtId="0" xfId="0" applyAlignment="1" applyBorder="1" applyFont="1">
      <alignment horizontal="left" shrinkToFit="0" vertical="bottom" wrapText="0"/>
    </xf>
    <xf borderId="13" fillId="6" fontId="26" numFmtId="10" xfId="0" applyAlignment="1" applyBorder="1" applyFont="1" applyNumberFormat="1">
      <alignment horizontal="center" shrinkToFit="0" vertical="bottom" wrapText="0"/>
    </xf>
    <xf borderId="2" fillId="0" fontId="27" numFmtId="0" xfId="0" applyAlignment="1" applyBorder="1" applyFont="1">
      <alignment shrinkToFit="0" vertical="bottom" wrapText="0"/>
    </xf>
    <xf borderId="9" fillId="0" fontId="27" numFmtId="0" xfId="0" applyAlignment="1" applyBorder="1" applyFont="1">
      <alignment shrinkToFit="0" vertical="bottom" wrapText="0"/>
    </xf>
    <xf borderId="0" fillId="0" fontId="27" numFmtId="0" xfId="0" applyAlignment="1" applyFont="1">
      <alignment shrinkToFit="0" vertical="bottom" wrapText="0"/>
    </xf>
    <xf borderId="10" fillId="0" fontId="25" numFmtId="0" xfId="0" applyAlignment="1" applyBorder="1" applyFont="1">
      <alignment shrinkToFit="0" vertical="bottom" wrapText="0"/>
    </xf>
    <xf borderId="14" fillId="0" fontId="25" numFmtId="10" xfId="0" applyAlignment="1" applyBorder="1" applyFont="1" applyNumberFormat="1">
      <alignment horizontal="center" shrinkToFit="0" vertical="bottom" wrapText="0"/>
    </xf>
    <xf borderId="14" fillId="0" fontId="25" numFmtId="10" xfId="0" applyAlignment="1" applyBorder="1" applyFont="1" applyNumberFormat="1">
      <alignment shrinkToFit="0" vertical="bottom" wrapText="0"/>
    </xf>
    <xf borderId="10" fillId="0" fontId="28" numFmtId="0" xfId="0" applyAlignment="1" applyBorder="1" applyFont="1">
      <alignment shrinkToFit="0" vertical="bottom" wrapText="0"/>
    </xf>
    <xf borderId="14" fillId="0" fontId="28" numFmtId="10" xfId="0" applyAlignment="1" applyBorder="1" applyFont="1" applyNumberFormat="1">
      <alignment shrinkToFit="0" vertical="bottom" wrapText="0"/>
    </xf>
    <xf borderId="14" fillId="0" fontId="29" numFmtId="10" xfId="0" applyAlignment="1" applyBorder="1" applyFont="1" applyNumberFormat="1">
      <alignment shrinkToFit="0" vertical="bottom" wrapText="0"/>
    </xf>
    <xf borderId="2" fillId="0" fontId="30" numFmtId="0" xfId="0" applyAlignment="1" applyBorder="1" applyFont="1">
      <alignment shrinkToFit="0" vertical="bottom" wrapText="0"/>
    </xf>
    <xf borderId="9" fillId="0" fontId="31" numFmtId="0" xfId="0" applyAlignment="1" applyBorder="1" applyFont="1">
      <alignment horizontal="center" shrinkToFit="0" vertical="bottom" wrapText="0"/>
    </xf>
    <xf borderId="9" fillId="0" fontId="30" numFmtId="0" xfId="0" applyAlignment="1" applyBorder="1" applyFont="1">
      <alignment shrinkToFit="0" vertical="bottom" wrapText="0"/>
    </xf>
    <xf borderId="15" fillId="0" fontId="30" numFmtId="0" xfId="0" applyAlignment="1" applyBorder="1" applyFont="1">
      <alignment horizontal="center" shrinkToFit="0" vertical="bottom" wrapText="0"/>
    </xf>
    <xf borderId="10" fillId="0" fontId="31" numFmtId="0" xfId="0" applyAlignment="1" applyBorder="1" applyFont="1">
      <alignment shrinkToFit="0" vertical="bottom" wrapText="0"/>
    </xf>
    <xf borderId="14" fillId="0" fontId="31" numFmtId="0" xfId="0" applyAlignment="1" applyBorder="1" applyFont="1">
      <alignment horizontal="center" shrinkToFit="0" vertical="bottom" wrapText="0"/>
    </xf>
    <xf borderId="14" fillId="0" fontId="31" numFmtId="10" xfId="0" applyAlignment="1" applyBorder="1" applyFont="1" applyNumberFormat="1">
      <alignment horizontal="center" shrinkToFit="0" vertical="bottom" wrapText="0"/>
    </xf>
    <xf borderId="14" fillId="0" fontId="31" numFmtId="10" xfId="0" applyAlignment="1" applyBorder="1" applyFont="1" applyNumberFormat="1">
      <alignment shrinkToFit="0" vertical="bottom" wrapText="0"/>
    </xf>
    <xf borderId="16" fillId="0" fontId="31" numFmtId="10" xfId="0" applyAlignment="1" applyBorder="1" applyFont="1" applyNumberFormat="1">
      <alignment horizontal="center" shrinkToFit="0" vertical="bottom" wrapText="0"/>
    </xf>
    <xf borderId="10" fillId="0" fontId="11" numFmtId="0" xfId="0" applyAlignment="1" applyBorder="1" applyFont="1">
      <alignment shrinkToFit="0" vertical="bottom" wrapText="0"/>
    </xf>
    <xf borderId="2" fillId="0" fontId="11" numFmtId="0" xfId="0" applyAlignment="1" applyBorder="1" applyFont="1">
      <alignment shrinkToFit="0" vertical="bottom" wrapText="0"/>
    </xf>
    <xf borderId="2" fillId="0" fontId="11" numFmtId="10" xfId="0" applyAlignment="1" applyBorder="1" applyFont="1" applyNumberFormat="1">
      <alignment horizontal="center" shrinkToFit="0" vertical="bottom" wrapText="0"/>
    </xf>
    <xf borderId="2" fillId="0" fontId="32" numFmtId="0" xfId="0" applyAlignment="1" applyBorder="1" applyFont="1">
      <alignment shrinkToFit="0" vertical="bottom" wrapText="0"/>
    </xf>
    <xf borderId="2" fillId="0" fontId="32" numFmtId="10" xfId="0" applyAlignment="1" applyBorder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71"/>
    <col customWidth="1" min="2" max="2" width="20.0"/>
    <col customWidth="1" min="3" max="3" width="10.57"/>
    <col customWidth="1" min="4" max="4" width="10.14"/>
    <col customWidth="1" min="5" max="5" width="5.57"/>
    <col customWidth="1" min="6" max="6" width="3.29"/>
    <col customWidth="1" min="7" max="7" width="2.0"/>
    <col customWidth="1" min="8" max="8" width="28.0"/>
    <col customWidth="1" min="9" max="9" width="16.71"/>
    <col customWidth="1" min="10" max="11" width="11.0"/>
    <col customWidth="1" min="12" max="12" width="18.29"/>
    <col customWidth="1" min="13" max="26" width="10.0"/>
  </cols>
  <sheetData>
    <row r="1">
      <c r="A1" s="1" t="s">
        <v>0</v>
      </c>
      <c r="B1" s="2"/>
      <c r="C1" s="3"/>
      <c r="D1" s="1"/>
      <c r="E1" s="1"/>
      <c r="F1" s="1"/>
      <c r="G1" s="1"/>
      <c r="H1" s="1" t="s">
        <v>1</v>
      </c>
      <c r="I1" s="1"/>
      <c r="J1" s="1"/>
      <c r="K1" s="1"/>
      <c r="L1" s="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" t="s">
        <v>2</v>
      </c>
      <c r="B2" s="5"/>
      <c r="C2" s="3"/>
      <c r="D2" s="1"/>
      <c r="E2" s="1"/>
      <c r="F2" s="1"/>
      <c r="G2" s="1"/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8" t="s">
        <v>8</v>
      </c>
      <c r="B3" s="9" t="s">
        <v>9</v>
      </c>
      <c r="C3" s="3"/>
      <c r="D3" s="1"/>
      <c r="E3" s="1"/>
      <c r="F3" s="1"/>
      <c r="G3" s="8"/>
      <c r="H3" s="9" t="s">
        <v>10</v>
      </c>
      <c r="I3" s="10">
        <v>19.0</v>
      </c>
      <c r="J3" s="11">
        <f>IF(I3=0,0,VLOOKUP(H3,'Country risk and taxes'!$A$2:$E$162,3))</f>
        <v>0.17</v>
      </c>
      <c r="K3" s="11">
        <f t="shared" ref="K3:K21" si="1">IF(I3&gt;0,I3/$I$22, )</f>
        <v>0.19</v>
      </c>
      <c r="L3" s="11">
        <f t="shared" ref="L3:L21" si="2">IF(K3=0,0,J3*K3)</f>
        <v>0.0323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8" t="s">
        <v>11</v>
      </c>
      <c r="B4" s="9" t="s">
        <v>12</v>
      </c>
      <c r="C4" s="3"/>
      <c r="D4" s="1"/>
      <c r="E4" s="1"/>
      <c r="F4" s="1"/>
      <c r="G4" s="8"/>
      <c r="H4" s="9" t="s">
        <v>13</v>
      </c>
      <c r="I4" s="10">
        <v>81.0</v>
      </c>
      <c r="J4" s="11">
        <f>IF(I4=0,0,VLOOKUP(H4,'Country risk and taxes'!$A$2:$E$162,3))</f>
        <v>0.0635</v>
      </c>
      <c r="K4" s="11">
        <f t="shared" si="1"/>
        <v>0.81</v>
      </c>
      <c r="L4" s="11">
        <f t="shared" si="2"/>
        <v>0.051435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8" t="s">
        <v>14</v>
      </c>
      <c r="B5" s="9" t="s">
        <v>15</v>
      </c>
      <c r="C5" s="3"/>
      <c r="D5" s="1"/>
      <c r="E5" s="1"/>
      <c r="F5" s="1"/>
      <c r="G5" s="8"/>
      <c r="H5" s="9"/>
      <c r="I5" s="10"/>
      <c r="J5" s="11">
        <f>IF(I5=0,0,VLOOKUP(H5,'Country risk and taxes'!$A$2:$E$162,3))</f>
        <v>0</v>
      </c>
      <c r="K5" s="11" t="str">
        <f t="shared" si="1"/>
        <v/>
      </c>
      <c r="L5" s="11">
        <f t="shared" si="2"/>
        <v>0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8" t="s">
        <v>16</v>
      </c>
      <c r="B6" s="9" t="s">
        <v>15</v>
      </c>
      <c r="C6" s="8"/>
      <c r="D6" s="8"/>
      <c r="E6" s="8"/>
      <c r="F6" s="8"/>
      <c r="G6" s="8"/>
      <c r="H6" s="9"/>
      <c r="I6" s="10"/>
      <c r="J6" s="11">
        <f>IF(I6=0,0,VLOOKUP(H6,'Country risk and taxes'!$A$2:$E$162,3))</f>
        <v>0</v>
      </c>
      <c r="K6" s="11" t="str">
        <f t="shared" si="1"/>
        <v/>
      </c>
      <c r="L6" s="11">
        <f t="shared" si="2"/>
        <v>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8" t="s">
        <v>17</v>
      </c>
      <c r="B7" s="9" t="s">
        <v>18</v>
      </c>
      <c r="C7" s="3"/>
      <c r="D7" s="8"/>
      <c r="E7" s="8"/>
      <c r="F7" s="8"/>
      <c r="G7" s="8"/>
      <c r="H7" s="9"/>
      <c r="I7" s="10"/>
      <c r="J7" s="11">
        <f>IF(I7=0,0,VLOOKUP(H7,'Country risk and taxes'!$A$2:$E$162,3))</f>
        <v>0</v>
      </c>
      <c r="K7" s="11" t="str">
        <f t="shared" si="1"/>
        <v/>
      </c>
      <c r="L7" s="11">
        <f t="shared" si="2"/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8" t="s">
        <v>19</v>
      </c>
      <c r="B8" s="13"/>
      <c r="C8" s="3"/>
      <c r="D8" s="8"/>
      <c r="E8" s="8"/>
      <c r="F8" s="8"/>
      <c r="G8" s="8"/>
      <c r="H8" s="9"/>
      <c r="I8" s="10"/>
      <c r="J8" s="11">
        <f>IF(I8=0,0,VLOOKUP(H8,'Country risk and taxes'!$A$2:$E$162,3))</f>
        <v>0</v>
      </c>
      <c r="K8" s="11" t="str">
        <f t="shared" si="1"/>
        <v/>
      </c>
      <c r="L8" s="11">
        <f t="shared" si="2"/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8" t="s">
        <v>20</v>
      </c>
      <c r="B9" s="10">
        <v>180.0</v>
      </c>
      <c r="C9" s="3"/>
      <c r="D9" s="8"/>
      <c r="E9" s="8"/>
      <c r="F9" s="8"/>
      <c r="G9" s="8"/>
      <c r="H9" s="9"/>
      <c r="I9" s="10"/>
      <c r="J9" s="11">
        <f>IF(I9=0,0,VLOOKUP(H9,'Country risk and taxes'!$A$2:$E$162,3))</f>
        <v>0</v>
      </c>
      <c r="K9" s="11" t="str">
        <f t="shared" si="1"/>
        <v/>
      </c>
      <c r="L9" s="11">
        <f t="shared" si="2"/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>
      <c r="A10" s="8" t="s">
        <v>21</v>
      </c>
      <c r="B10" s="10">
        <v>156.0</v>
      </c>
      <c r="C10" s="3"/>
      <c r="D10" s="8"/>
      <c r="E10" s="8"/>
      <c r="F10" s="8"/>
      <c r="G10" s="8"/>
      <c r="H10" s="9"/>
      <c r="I10" s="10"/>
      <c r="J10" s="11">
        <f>IF(I10=0,0,VLOOKUP(H10,'Country risk and taxes'!$A$2:$E$162,3))</f>
        <v>0</v>
      </c>
      <c r="K10" s="11" t="str">
        <f t="shared" si="1"/>
        <v/>
      </c>
      <c r="L10" s="11">
        <f t="shared" si="2"/>
        <v>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>
      <c r="A11" s="8" t="s">
        <v>22</v>
      </c>
      <c r="B11" s="10">
        <v>150.0</v>
      </c>
      <c r="C11" s="3"/>
      <c r="D11" s="8"/>
      <c r="E11" s="8"/>
      <c r="F11" s="8"/>
      <c r="G11" s="8"/>
      <c r="H11" s="9"/>
      <c r="I11" s="10"/>
      <c r="J11" s="11">
        <f>IF(I11=0,0,VLOOKUP(H11,'Country risk and taxes'!$A$2:$E$162,3))</f>
        <v>0</v>
      </c>
      <c r="K11" s="11" t="str">
        <f t="shared" si="1"/>
        <v/>
      </c>
      <c r="L11" s="11">
        <f t="shared" si="2"/>
        <v>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>
      <c r="A12" s="8" t="s">
        <v>23</v>
      </c>
      <c r="B12" s="10">
        <v>145.0</v>
      </c>
      <c r="C12" s="3"/>
      <c r="D12" s="8"/>
      <c r="E12" s="8"/>
      <c r="F12" s="8"/>
      <c r="G12" s="8"/>
      <c r="H12" s="9"/>
      <c r="I12" s="10"/>
      <c r="J12" s="11">
        <f>IF(I12=0,0,VLOOKUP(H12,'Country risk and taxes'!$A$2:$E$162,3))</f>
        <v>0</v>
      </c>
      <c r="K12" s="11" t="str">
        <f t="shared" si="1"/>
        <v/>
      </c>
      <c r="L12" s="11">
        <f t="shared" si="2"/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8" t="s">
        <v>24</v>
      </c>
      <c r="B13" s="10">
        <v>143.0</v>
      </c>
      <c r="C13" s="3"/>
      <c r="D13" s="8"/>
      <c r="E13" s="8"/>
      <c r="F13" s="8"/>
      <c r="G13" s="8"/>
      <c r="H13" s="9"/>
      <c r="I13" s="10"/>
      <c r="J13" s="11">
        <f>IF(I13=0,0,VLOOKUP(H13,'Country risk and taxes'!$A$2:$E$162,3))</f>
        <v>0</v>
      </c>
      <c r="K13" s="11" t="str">
        <f t="shared" si="1"/>
        <v/>
      </c>
      <c r="L13" s="11">
        <f t="shared" si="2"/>
        <v>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>
      <c r="A14" s="8" t="s">
        <v>25</v>
      </c>
      <c r="B14" s="10">
        <v>140.0</v>
      </c>
      <c r="C14" s="3"/>
      <c r="D14" s="8"/>
      <c r="E14" s="8"/>
      <c r="F14" s="8"/>
      <c r="G14" s="8"/>
      <c r="H14" s="9"/>
      <c r="I14" s="10"/>
      <c r="J14" s="11">
        <f>IF(I14=0,0,VLOOKUP(H14,'Country risk and taxes'!$A$2:$E$162,3))</f>
        <v>0</v>
      </c>
      <c r="K14" s="11" t="str">
        <f t="shared" si="1"/>
        <v/>
      </c>
      <c r="L14" s="11">
        <f t="shared" si="2"/>
        <v>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>
      <c r="A15" s="8" t="s">
        <v>26</v>
      </c>
      <c r="B15" s="10">
        <v>600.0</v>
      </c>
      <c r="C15" s="3"/>
      <c r="D15" s="8"/>
      <c r="E15" s="8"/>
      <c r="F15" s="8"/>
      <c r="G15" s="8"/>
      <c r="H15" s="9"/>
      <c r="I15" s="10"/>
      <c r="J15" s="11">
        <f>IF(I15=0,0,VLOOKUP(H15,'Country risk and taxes'!$A$2:$E$162,3))</f>
        <v>0</v>
      </c>
      <c r="K15" s="11" t="str">
        <f t="shared" si="1"/>
        <v/>
      </c>
      <c r="L15" s="11">
        <f t="shared" si="2"/>
        <v>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>
      <c r="A16" s="8"/>
      <c r="B16" s="8"/>
      <c r="C16" s="8"/>
      <c r="D16" s="8"/>
      <c r="E16" s="8"/>
      <c r="F16" s="8"/>
      <c r="G16" s="8"/>
      <c r="H16" s="9"/>
      <c r="I16" s="10"/>
      <c r="J16" s="11">
        <f>IF(I16=0,0,VLOOKUP(H16,'Country risk and taxes'!$A$2:$E$162,3))</f>
        <v>0</v>
      </c>
      <c r="K16" s="11" t="str">
        <f t="shared" si="1"/>
        <v/>
      </c>
      <c r="L16" s="11">
        <f t="shared" si="2"/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8" t="s">
        <v>27</v>
      </c>
      <c r="B17" s="14">
        <v>2407.0</v>
      </c>
      <c r="C17" s="8"/>
      <c r="D17" s="8"/>
      <c r="E17" s="8"/>
      <c r="F17" s="8"/>
      <c r="G17" s="8"/>
      <c r="H17" s="9"/>
      <c r="I17" s="10"/>
      <c r="J17" s="11">
        <f>IF(I17=0,0,VLOOKUP(H17,'Country risk and taxes'!$A$2:$E$162,3))</f>
        <v>0</v>
      </c>
      <c r="K17" s="11" t="str">
        <f t="shared" si="1"/>
        <v/>
      </c>
      <c r="L17" s="11">
        <f t="shared" si="2"/>
        <v>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8" t="s">
        <v>28</v>
      </c>
      <c r="B18" s="15">
        <v>37.53</v>
      </c>
      <c r="C18" s="8"/>
      <c r="D18" s="8"/>
      <c r="E18" s="8"/>
      <c r="F18" s="8"/>
      <c r="G18" s="8"/>
      <c r="H18" s="9"/>
      <c r="I18" s="10"/>
      <c r="J18" s="11">
        <f>IF(I18=0,0,VLOOKUP(H18,'Country risk and taxes'!$A$2:$E$162,3))</f>
        <v>0</v>
      </c>
      <c r="K18" s="11" t="str">
        <f t="shared" si="1"/>
        <v/>
      </c>
      <c r="L18" s="11">
        <f t="shared" si="2"/>
        <v>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A19" s="8"/>
      <c r="B19" s="8"/>
      <c r="C19" s="8"/>
      <c r="D19" s="8"/>
      <c r="E19" s="8"/>
      <c r="F19" s="8"/>
      <c r="G19" s="8"/>
      <c r="H19" s="9"/>
      <c r="I19" s="10"/>
      <c r="J19" s="11">
        <f>IF(I19=0,0,VLOOKUP(H19,'Country risk and taxes'!$A$2:$E$162,3))</f>
        <v>0</v>
      </c>
      <c r="K19" s="11" t="str">
        <f t="shared" si="1"/>
        <v/>
      </c>
      <c r="L19" s="11">
        <f t="shared" si="2"/>
        <v>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>
      <c r="A20" s="8" t="s">
        <v>29</v>
      </c>
      <c r="B20" s="9" t="s">
        <v>30</v>
      </c>
      <c r="C20" s="8"/>
      <c r="D20" s="8"/>
      <c r="E20" s="8"/>
      <c r="F20" s="8"/>
      <c r="G20" s="8"/>
      <c r="H20" s="9"/>
      <c r="I20" s="10"/>
      <c r="J20" s="11">
        <f>IF(I20=0,0,VLOOKUP(H20,'Country risk and taxes'!$A$2:$E$162,3))</f>
        <v>0</v>
      </c>
      <c r="K20" s="11" t="str">
        <f t="shared" si="1"/>
        <v/>
      </c>
      <c r="L20" s="11">
        <f t="shared" si="2"/>
        <v>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8" t="s">
        <v>31</v>
      </c>
      <c r="B21" s="14">
        <v>1.2</v>
      </c>
      <c r="C21" s="8"/>
      <c r="D21" s="8"/>
      <c r="E21" s="8"/>
      <c r="F21" s="8"/>
      <c r="G21" s="8"/>
      <c r="H21" s="9"/>
      <c r="I21" s="10"/>
      <c r="J21" s="11">
        <f>IF(I21=0,0,VLOOKUP(H21,'Country risk and taxes'!$A$2:$E$162,3))</f>
        <v>0</v>
      </c>
      <c r="K21" s="11" t="str">
        <f t="shared" si="1"/>
        <v/>
      </c>
      <c r="L21" s="11">
        <f t="shared" si="2"/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5.75" customHeight="1">
      <c r="A22" s="8" t="s">
        <v>32</v>
      </c>
      <c r="B22" s="16">
        <f>IF(B20="Single Business(US)",VLOOKUP(B5,'Industry Averages(US)'!A2:G96,7),IF(B20="Multibusiness(US)",L52,IF(B20="Single Business(Global)",VLOOKUP(B6,'Global industry averages'!A2:G96,7),'Cost of Capital worksheet'!L68)))</f>
        <v>1.096518213</v>
      </c>
      <c r="C22" s="8"/>
      <c r="D22" s="8"/>
      <c r="E22" s="8"/>
      <c r="F22" s="8"/>
      <c r="G22" s="8"/>
      <c r="H22" s="17" t="s">
        <v>33</v>
      </c>
      <c r="I22" s="18">
        <f>SUM(I3:I21)</f>
        <v>100</v>
      </c>
      <c r="J22" s="17"/>
      <c r="K22" s="11">
        <f t="shared" ref="K22:L22" si="3">SUM(K3:K21)</f>
        <v>1</v>
      </c>
      <c r="L22" s="11">
        <f t="shared" si="3"/>
        <v>0.083735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5.75" customHeight="1">
      <c r="A23" s="8" t="s">
        <v>34</v>
      </c>
      <c r="B23" s="19">
        <v>0.025</v>
      </c>
      <c r="C23" s="8"/>
      <c r="D23" s="8"/>
      <c r="E23" s="8"/>
      <c r="F23" s="8"/>
      <c r="G23" s="8"/>
      <c r="H23" s="1" t="s">
        <v>35</v>
      </c>
      <c r="I23" s="8"/>
      <c r="J23" s="8"/>
      <c r="K23" s="8"/>
      <c r="L23" s="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75" customHeight="1">
      <c r="A24" s="8" t="s">
        <v>36</v>
      </c>
      <c r="B24" s="20" t="s">
        <v>37</v>
      </c>
      <c r="C24" s="8"/>
      <c r="D24" s="8"/>
      <c r="E24" s="8"/>
      <c r="F24" s="8"/>
      <c r="G24" s="8"/>
      <c r="H24" s="21" t="s">
        <v>38</v>
      </c>
      <c r="I24" s="21" t="s">
        <v>4</v>
      </c>
      <c r="J24" s="21" t="s">
        <v>5</v>
      </c>
      <c r="K24" s="21" t="s">
        <v>6</v>
      </c>
      <c r="L24" s="21" t="s">
        <v>7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8" t="s">
        <v>39</v>
      </c>
      <c r="B25" s="20">
        <v>0.0575</v>
      </c>
      <c r="C25" s="8"/>
      <c r="D25" s="8"/>
      <c r="E25" s="8"/>
      <c r="F25" s="8"/>
      <c r="G25" s="8"/>
      <c r="H25" s="21" t="str">
        <f>'Country risk and taxes'!A166</f>
        <v>Africa</v>
      </c>
      <c r="I25" s="10">
        <v>0.0</v>
      </c>
      <c r="J25" s="22">
        <f>'Country risk and taxes'!C166</f>
        <v>0.1173</v>
      </c>
      <c r="K25" s="11">
        <f t="shared" ref="K25:K33" si="4">I25/$I$35</f>
        <v>0</v>
      </c>
      <c r="L25" s="23">
        <f t="shared" ref="L25:L33" si="5">J25*K25</f>
        <v>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8" t="s">
        <v>40</v>
      </c>
      <c r="B26" s="24">
        <f>IF(B24="Will Input",B25,IF(B24="Country of Incorporation",VLOOKUP(B4,'Country risk and taxes'!A2:E162,3),IF(B24="Operating regions",'Cost of Capital worksheet'!L35,'Cost of Capital worksheet'!L22)))</f>
        <v>0.07127351392</v>
      </c>
      <c r="C26" s="8"/>
      <c r="D26" s="8"/>
      <c r="E26" s="8"/>
      <c r="F26" s="8"/>
      <c r="G26" s="8"/>
      <c r="H26" s="21" t="str">
        <f>'Country risk and taxes'!A167</f>
        <v>Asia</v>
      </c>
      <c r="I26" s="10">
        <v>56.0</v>
      </c>
      <c r="J26" s="22">
        <f>'Country risk and taxes'!C167</f>
        <v>0.0726</v>
      </c>
      <c r="K26" s="11">
        <f t="shared" si="4"/>
        <v>0.04213694507</v>
      </c>
      <c r="L26" s="23">
        <f t="shared" si="5"/>
        <v>0.003059142212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75" customHeight="1">
      <c r="A27" s="8"/>
      <c r="B27" s="8"/>
      <c r="C27" s="8"/>
      <c r="D27" s="8"/>
      <c r="E27" s="8"/>
      <c r="F27" s="8"/>
      <c r="G27" s="8"/>
      <c r="H27" s="21" t="str">
        <f>'Country risk and taxes'!A168</f>
        <v>Australia &amp; New Zealand</v>
      </c>
      <c r="I27" s="10"/>
      <c r="J27" s="22">
        <f>'Country risk and taxes'!C168</f>
        <v>0.0575</v>
      </c>
      <c r="K27" s="11">
        <f t="shared" si="4"/>
        <v>0</v>
      </c>
      <c r="L27" s="23">
        <f t="shared" si="5"/>
        <v>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25" t="s">
        <v>41</v>
      </c>
      <c r="B28" s="8"/>
      <c r="C28" s="8"/>
      <c r="D28" s="8"/>
      <c r="E28" s="8"/>
      <c r="F28" s="8"/>
      <c r="G28" s="8"/>
      <c r="H28" s="21" t="str">
        <f>'Country risk and taxes'!A169</f>
        <v>Caribbean</v>
      </c>
      <c r="I28" s="10">
        <v>100.0</v>
      </c>
      <c r="J28" s="22">
        <f>'Country risk and taxes'!C169</f>
        <v>0.1437</v>
      </c>
      <c r="K28" s="11">
        <f t="shared" si="4"/>
        <v>0.07524454477</v>
      </c>
      <c r="L28" s="23">
        <f t="shared" si="5"/>
        <v>0.01081264108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5.75" customHeight="1">
      <c r="A29" s="8" t="s">
        <v>42</v>
      </c>
      <c r="B29" s="15">
        <v>1000.0</v>
      </c>
      <c r="C29" s="8"/>
      <c r="D29" s="8"/>
      <c r="E29" s="8"/>
      <c r="F29" s="8"/>
      <c r="G29" s="8"/>
      <c r="H29" s="21" t="str">
        <f>'Country risk and taxes'!A170</f>
        <v>Central and South America</v>
      </c>
      <c r="I29" s="10"/>
      <c r="J29" s="22">
        <f>'Country risk and taxes'!C170</f>
        <v>0.0995</v>
      </c>
      <c r="K29" s="11">
        <f t="shared" si="4"/>
        <v>0</v>
      </c>
      <c r="L29" s="23">
        <f t="shared" si="5"/>
        <v>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5.75" customHeight="1">
      <c r="A30" s="8" t="s">
        <v>43</v>
      </c>
      <c r="B30" s="15">
        <v>56.0</v>
      </c>
      <c r="C30" s="8"/>
      <c r="D30" s="8"/>
      <c r="E30" s="8"/>
      <c r="F30" s="8"/>
      <c r="G30" s="8"/>
      <c r="H30" s="21" t="str">
        <f>'Country risk and taxes'!A171</f>
        <v>Eastern Europe &amp; Russia</v>
      </c>
      <c r="I30" s="10"/>
      <c r="J30" s="22">
        <f>'Country risk and taxes'!C171</f>
        <v>0.0908</v>
      </c>
      <c r="K30" s="11">
        <f t="shared" si="4"/>
        <v>0</v>
      </c>
      <c r="L30" s="23">
        <f t="shared" si="5"/>
        <v>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5.75" customHeight="1">
      <c r="A31" s="8" t="s">
        <v>44</v>
      </c>
      <c r="B31" s="26">
        <v>3.0</v>
      </c>
      <c r="C31" s="8"/>
      <c r="D31" s="8"/>
      <c r="E31" s="8"/>
      <c r="F31" s="8"/>
      <c r="G31" s="8"/>
      <c r="H31" s="21" t="str">
        <f>'Country risk and taxes'!A172</f>
        <v>Middle East</v>
      </c>
      <c r="I31" s="10">
        <v>631.0</v>
      </c>
      <c r="J31" s="22">
        <f>'Country risk and taxes'!C172</f>
        <v>0.0685</v>
      </c>
      <c r="K31" s="11">
        <f t="shared" si="4"/>
        <v>0.4747930775</v>
      </c>
      <c r="L31" s="23">
        <f t="shared" si="5"/>
        <v>0.03252332581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5.75" customHeight="1">
      <c r="A32" s="8" t="s">
        <v>45</v>
      </c>
      <c r="B32" s="27" t="s">
        <v>46</v>
      </c>
      <c r="C32" s="8"/>
      <c r="D32" s="8"/>
      <c r="E32" s="8"/>
      <c r="F32" s="8"/>
      <c r="G32" s="8"/>
      <c r="H32" s="21" t="str">
        <f>'Country risk and taxes'!A173</f>
        <v>North America</v>
      </c>
      <c r="I32" s="10">
        <v>374.0</v>
      </c>
      <c r="J32" s="22">
        <f>'Country risk and taxes'!C173</f>
        <v>0.0575</v>
      </c>
      <c r="K32" s="11">
        <f t="shared" si="4"/>
        <v>0.2814145974</v>
      </c>
      <c r="L32" s="23">
        <f t="shared" si="5"/>
        <v>0.01618133935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8" t="s">
        <v>47</v>
      </c>
      <c r="B33" s="28">
        <v>0.035</v>
      </c>
      <c r="C33" s="8"/>
      <c r="D33" s="8"/>
      <c r="E33" s="8"/>
      <c r="F33" s="8"/>
      <c r="G33" s="8"/>
      <c r="H33" s="21" t="str">
        <f>'Country risk and taxes'!A174</f>
        <v>Western Europe</v>
      </c>
      <c r="I33" s="10">
        <v>168.0</v>
      </c>
      <c r="J33" s="22">
        <f>'Country risk and taxes'!C174</f>
        <v>0.0688</v>
      </c>
      <c r="K33" s="11">
        <f t="shared" si="4"/>
        <v>0.1264108352</v>
      </c>
      <c r="L33" s="23">
        <f t="shared" si="5"/>
        <v>0.008697065463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8" t="s">
        <v>48</v>
      </c>
      <c r="B34" s="27" t="s">
        <v>49</v>
      </c>
      <c r="C34" s="8"/>
      <c r="D34" s="8"/>
      <c r="E34" s="8"/>
      <c r="F34" s="8"/>
      <c r="G34" s="8"/>
      <c r="H34" s="21"/>
      <c r="I34" s="10"/>
      <c r="J34" s="22"/>
      <c r="K34" s="11"/>
      <c r="L34" s="23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8" t="s">
        <v>50</v>
      </c>
      <c r="B35" s="27">
        <v>1.0</v>
      </c>
      <c r="C35" s="8"/>
      <c r="D35" s="8"/>
      <c r="E35" s="8"/>
      <c r="F35" s="8"/>
      <c r="G35" s="8"/>
      <c r="H35" s="17" t="s">
        <v>33</v>
      </c>
      <c r="I35" s="18">
        <f>SUM(I25:I34)</f>
        <v>1329</v>
      </c>
      <c r="J35" s="11"/>
      <c r="K35" s="11">
        <f>I35/$I$35</f>
        <v>1</v>
      </c>
      <c r="L35" s="23">
        <f>SUM(L25:L34)</f>
        <v>0.07127351392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8" t="s">
        <v>51</v>
      </c>
      <c r="B36" s="29">
        <v>1500.0</v>
      </c>
      <c r="C36" s="8"/>
      <c r="D36" s="8"/>
      <c r="E36" s="8"/>
      <c r="F36" s="8"/>
      <c r="G36" s="8"/>
      <c r="H36" s="13"/>
      <c r="I36" s="13"/>
      <c r="J36" s="30"/>
      <c r="K36" s="30"/>
      <c r="L36" s="3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8" t="s">
        <v>52</v>
      </c>
      <c r="B37" s="24">
        <f>IF(B32="Direct Input",B33,IF(B32="Synthetic Rating",'Synthetic rating'!D13,B23+VLOOKUP('Cost of Capital worksheet'!B34,'Synthetic rating'!G39:H53,2)))</f>
        <v>0.035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8" t="s">
        <v>53</v>
      </c>
      <c r="B38" s="20" t="s">
        <v>54</v>
      </c>
      <c r="C38" s="8"/>
      <c r="D38" s="8"/>
      <c r="E38" s="8"/>
      <c r="F38" s="8"/>
      <c r="G38" s="8"/>
      <c r="H38" s="1" t="s">
        <v>55</v>
      </c>
      <c r="I38" s="8"/>
      <c r="J38" s="8"/>
      <c r="K38" s="8"/>
      <c r="L38" s="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8" t="s">
        <v>56</v>
      </c>
      <c r="B39" s="20">
        <v>0.35</v>
      </c>
      <c r="C39" s="8"/>
      <c r="D39" s="8"/>
      <c r="E39" s="8"/>
      <c r="F39" s="8"/>
      <c r="G39" s="8"/>
      <c r="H39" s="21" t="s">
        <v>57</v>
      </c>
      <c r="I39" s="21" t="s">
        <v>4</v>
      </c>
      <c r="J39" s="21" t="s">
        <v>58</v>
      </c>
      <c r="K39" s="21" t="s">
        <v>59</v>
      </c>
      <c r="L39" s="21" t="s">
        <v>60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8" t="s">
        <v>61</v>
      </c>
      <c r="B40" s="32">
        <v>0.4</v>
      </c>
      <c r="C40" s="8"/>
      <c r="D40" s="8"/>
      <c r="E40" s="8"/>
      <c r="F40" s="8"/>
      <c r="G40" s="8"/>
      <c r="H40" s="9" t="s">
        <v>15</v>
      </c>
      <c r="I40" s="33">
        <v>84.0</v>
      </c>
      <c r="J40" s="34">
        <f>IF(H40=0, ,VLOOKUP(H40,'Industry Averages(US)'!$A$2:$S$96,15))</f>
        <v>1.945764661</v>
      </c>
      <c r="K40" s="35">
        <f t="shared" ref="K40:K51" si="6">I40*J40</f>
        <v>163.4442315</v>
      </c>
      <c r="L40" s="34">
        <f>IF(J40=0,0,VLOOKUP(H40,'Industry Averages(US)'!$A$2:$S$96,7))</f>
        <v>0.8264428273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8"/>
      <c r="B41" s="8"/>
      <c r="C41" s="8"/>
      <c r="D41" s="8"/>
      <c r="E41" s="8"/>
      <c r="F41" s="8"/>
      <c r="G41" s="8"/>
      <c r="H41" s="9" t="s">
        <v>62</v>
      </c>
      <c r="I41" s="33">
        <v>16.0</v>
      </c>
      <c r="J41" s="34">
        <f>IF(H41=0, ,VLOOKUP(H41,'Industry Averages(US)'!$A$2:$S$96,15))</f>
        <v>3.110105731</v>
      </c>
      <c r="K41" s="35">
        <f t="shared" si="6"/>
        <v>49.7616917</v>
      </c>
      <c r="L41" s="34">
        <f>IF(J41=0,0,VLOOKUP(H41,'Industry Averages(US)'!$A$2:$S$96,7))</f>
        <v>0.9861068169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8" t="s">
        <v>63</v>
      </c>
      <c r="B42" s="26">
        <v>0.0</v>
      </c>
      <c r="C42" s="8"/>
      <c r="D42" s="8"/>
      <c r="E42" s="8"/>
      <c r="F42" s="8"/>
      <c r="G42" s="8"/>
      <c r="H42" s="9"/>
      <c r="I42" s="33"/>
      <c r="J42" s="34" t="str">
        <f>IF(H42=0, ,VLOOKUP(H42,'Industry Averages(US)'!$A$2:$S$96,15))</f>
        <v/>
      </c>
      <c r="K42" s="35">
        <f t="shared" si="6"/>
        <v>0</v>
      </c>
      <c r="L42" s="34">
        <f>IF(J42=0,0,VLOOKUP(H42,'Industry Averages(US)'!$A$2:$S$96,7))</f>
        <v>0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8" t="s">
        <v>64</v>
      </c>
      <c r="B43" s="26">
        <v>0.0</v>
      </c>
      <c r="C43" s="8"/>
      <c r="D43" s="8"/>
      <c r="E43" s="8"/>
      <c r="F43" s="8"/>
      <c r="G43" s="8"/>
      <c r="H43" s="9"/>
      <c r="I43" s="33"/>
      <c r="J43" s="34" t="str">
        <f>IF(H43=0, ,VLOOKUP(H43,'Industry Averages(US)'!$A$2:$S$96,15))</f>
        <v/>
      </c>
      <c r="K43" s="35">
        <f t="shared" si="6"/>
        <v>0</v>
      </c>
      <c r="L43" s="34">
        <f>IF(J43=0,0,VLOOKUP(H43,'Industry Averages(US)'!$A$2:$S$96,7))</f>
        <v>0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8" t="s">
        <v>65</v>
      </c>
      <c r="B44" s="26">
        <v>0.0</v>
      </c>
      <c r="C44" s="8"/>
      <c r="D44" s="8"/>
      <c r="E44" s="8"/>
      <c r="F44" s="8"/>
      <c r="G44" s="8"/>
      <c r="H44" s="9"/>
      <c r="I44" s="33"/>
      <c r="J44" s="34" t="str">
        <f>IF(H44=0, ,VLOOKUP(H44,'Industry Averages(US)'!$A$2:$S$96,15))</f>
        <v/>
      </c>
      <c r="K44" s="35">
        <f t="shared" si="6"/>
        <v>0</v>
      </c>
      <c r="L44" s="34">
        <f>IF(J44=0,0,VLOOKUP(H44,'Industry Averages(US)'!$A$2:$S$96,7))</f>
        <v>0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8" t="s">
        <v>66</v>
      </c>
      <c r="B45" s="26">
        <v>0.0</v>
      </c>
      <c r="C45" s="8"/>
      <c r="D45" s="8"/>
      <c r="E45" s="8"/>
      <c r="F45" s="8"/>
      <c r="G45" s="8"/>
      <c r="H45" s="9"/>
      <c r="I45" s="33"/>
      <c r="J45" s="34" t="str">
        <f>IF(H45=0, ,VLOOKUP(H45,'Industry Averages(US)'!$A$2:$S$96,15))</f>
        <v/>
      </c>
      <c r="K45" s="35">
        <f t="shared" si="6"/>
        <v>0</v>
      </c>
      <c r="L45" s="34">
        <f>IF(J45=0,0,VLOOKUP(H45,'Industry Averages(US)'!$A$2:$S$96,7))</f>
        <v>0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8"/>
      <c r="B46" s="8"/>
      <c r="C46" s="8"/>
      <c r="D46" s="8"/>
      <c r="E46" s="8"/>
      <c r="F46" s="8"/>
      <c r="G46" s="8"/>
      <c r="H46" s="9"/>
      <c r="I46" s="33"/>
      <c r="J46" s="34" t="str">
        <f>IF(H46=0, ,VLOOKUP(H46,'Industry Averages(US)'!$A$2:$S$96,15))</f>
        <v/>
      </c>
      <c r="K46" s="35">
        <f t="shared" si="6"/>
        <v>0</v>
      </c>
      <c r="L46" s="34">
        <f>IF(J46=0,0,VLOOKUP(H46,'Industry Averages(US)'!$A$2:$S$96,7))</f>
        <v>0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8" t="s">
        <v>67</v>
      </c>
      <c r="B47" s="36">
        <f>IF(B7="Yes",'Operating lease converter'!F33,0)</f>
        <v>1127.920537</v>
      </c>
      <c r="C47" s="8"/>
      <c r="D47" s="8"/>
      <c r="E47" s="8"/>
      <c r="F47" s="8"/>
      <c r="G47" s="8"/>
      <c r="H47" s="9"/>
      <c r="I47" s="33"/>
      <c r="J47" s="34" t="str">
        <f>IF(H47=0, ,VLOOKUP(H47,'Industry Averages(US)'!$A$2:$S$96,15))</f>
        <v/>
      </c>
      <c r="K47" s="35">
        <f t="shared" si="6"/>
        <v>0</v>
      </c>
      <c r="L47" s="34">
        <f>IF(J47=0,0,VLOOKUP(H47,'Industry Averages(US)'!$A$2:$S$96,7))</f>
        <v>0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8"/>
      <c r="B48" s="8"/>
      <c r="C48" s="8"/>
      <c r="D48" s="8"/>
      <c r="E48" s="8"/>
      <c r="F48" s="8"/>
      <c r="G48" s="8"/>
      <c r="H48" s="9"/>
      <c r="I48" s="33"/>
      <c r="J48" s="34" t="str">
        <f>IF(H48=0, ,VLOOKUP(H48,'Industry Averages(US)'!$A$2:$S$96,15))</f>
        <v/>
      </c>
      <c r="K48" s="35">
        <f t="shared" si="6"/>
        <v>0</v>
      </c>
      <c r="L48" s="34">
        <f>IF(J48=0,0,VLOOKUP(H48,'Industry Averages(US)'!$A$2:$S$96,7))</f>
        <v>0</v>
      </c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25" t="s">
        <v>68</v>
      </c>
      <c r="B49" s="8"/>
      <c r="C49" s="8"/>
      <c r="D49" s="8"/>
      <c r="E49" s="8"/>
      <c r="F49" s="8"/>
      <c r="G49" s="8"/>
      <c r="H49" s="9"/>
      <c r="I49" s="33"/>
      <c r="J49" s="34" t="str">
        <f>IF(H49=0, ,VLOOKUP(H49,'Industry Averages(US)'!$A$2:$S$96,15))</f>
        <v/>
      </c>
      <c r="K49" s="35">
        <f t="shared" si="6"/>
        <v>0</v>
      </c>
      <c r="L49" s="34">
        <f>IF(J49=0,0,VLOOKUP(H49,'Industry Averages(US)'!$A$2:$S$96,7))</f>
        <v>0</v>
      </c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8" t="s">
        <v>69</v>
      </c>
      <c r="B50" s="26">
        <v>0.0</v>
      </c>
      <c r="C50" s="8"/>
      <c r="D50" s="8"/>
      <c r="E50" s="8"/>
      <c r="F50" s="8"/>
      <c r="G50" s="8"/>
      <c r="H50" s="9"/>
      <c r="I50" s="33"/>
      <c r="J50" s="34" t="str">
        <f>IF(H50=0, ,VLOOKUP(H50,'Industry Averages(US)'!$A$2:$S$96,15))</f>
        <v/>
      </c>
      <c r="K50" s="35">
        <f t="shared" si="6"/>
        <v>0</v>
      </c>
      <c r="L50" s="34">
        <f>IF(J50=0,0,VLOOKUP(H50,'Industry Averages(US)'!$A$2:$S$96,7))</f>
        <v>0</v>
      </c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8" t="s">
        <v>70</v>
      </c>
      <c r="B51" s="26">
        <v>70.0</v>
      </c>
      <c r="C51" s="8"/>
      <c r="D51" s="8"/>
      <c r="E51" s="8"/>
      <c r="F51" s="8"/>
      <c r="G51" s="8"/>
      <c r="H51" s="9"/>
      <c r="I51" s="33"/>
      <c r="J51" s="34" t="str">
        <f>IF(H51=0, ,VLOOKUP(H51,'Industry Averages(US)'!$A$2:$S$96,15))</f>
        <v/>
      </c>
      <c r="K51" s="35">
        <f t="shared" si="6"/>
        <v>0</v>
      </c>
      <c r="L51" s="34">
        <f>IF(J51=0,0,VLOOKUP(H51,'Industry Averages(US)'!$A$2:$S$96,7))</f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ht="15.75" customHeight="1">
      <c r="A52" s="8" t="s">
        <v>71</v>
      </c>
      <c r="B52" s="26">
        <v>5.0</v>
      </c>
      <c r="C52" s="8"/>
      <c r="D52" s="8"/>
      <c r="E52" s="8"/>
      <c r="F52" s="8"/>
      <c r="G52" s="8"/>
      <c r="H52" s="17" t="s">
        <v>8</v>
      </c>
      <c r="I52" s="35">
        <f>SUM(I40:I51)</f>
        <v>100</v>
      </c>
      <c r="J52" s="34"/>
      <c r="K52" s="35">
        <f>SUM(K40:K51)</f>
        <v>213.2059232</v>
      </c>
      <c r="L52" s="34">
        <f>L40*(K40/K52)+L41*K41/K52+L42*K42/K52+L43*K43/K52+L44*K44/K52+L45*K45/K52+L46*K46/K52+L47*K47/K52+L48*K48/K52+L49*K49/K52+L50*K50/K52+L51*K51/K52</f>
        <v>0.863707975</v>
      </c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1" t="s">
        <v>72</v>
      </c>
      <c r="B54" s="8"/>
      <c r="C54" s="8"/>
      <c r="D54" s="8"/>
      <c r="E54" s="8"/>
      <c r="F54" s="8"/>
      <c r="G54" s="8"/>
      <c r="H54" s="38" t="s">
        <v>73</v>
      </c>
      <c r="I54" s="8"/>
      <c r="J54" s="8"/>
      <c r="K54" s="8"/>
      <c r="L54" s="8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21" t="s">
        <v>74</v>
      </c>
      <c r="B55" s="21"/>
      <c r="C55" s="36">
        <f>B30*(1-(1+B37)^(-B31))/B37+B29/(1+B37)^B31</f>
        <v>1058.834377</v>
      </c>
      <c r="D55" s="8"/>
      <c r="E55" s="8"/>
      <c r="F55" s="8"/>
      <c r="G55" s="8"/>
      <c r="H55" s="21" t="s">
        <v>57</v>
      </c>
      <c r="I55" s="21" t="s">
        <v>4</v>
      </c>
      <c r="J55" s="21" t="s">
        <v>58</v>
      </c>
      <c r="K55" s="21" t="s">
        <v>59</v>
      </c>
      <c r="L55" s="21" t="s">
        <v>60</v>
      </c>
    </row>
    <row r="56" ht="15.75" customHeight="1">
      <c r="A56" s="21" t="s">
        <v>75</v>
      </c>
      <c r="B56" s="21"/>
      <c r="C56" s="36">
        <f>B43*(1-(1+B37)^(-B44))/B37+B42/(1+B37)^B44</f>
        <v>0</v>
      </c>
      <c r="D56" s="8"/>
      <c r="E56" s="8"/>
      <c r="F56" s="8"/>
      <c r="G56" s="8"/>
      <c r="H56" s="9" t="s">
        <v>15</v>
      </c>
      <c r="I56" s="33">
        <v>84.0</v>
      </c>
      <c r="J56" s="34">
        <f>IF(H56=0, ,VLOOKUP(H56,'Global industry averages'!$A$2:$O$96,15))</f>
        <v>1.508597851</v>
      </c>
      <c r="K56" s="35">
        <f t="shared" ref="K56:K67" si="7">I56*J56</f>
        <v>126.7222195</v>
      </c>
      <c r="L56" s="34">
        <f>IF(H56=0, ,VLOOKUP(H56,'Global industry averages'!$A$2:$O$96,7))</f>
        <v>1.096518213</v>
      </c>
    </row>
    <row r="57" ht="15.75" customHeight="1">
      <c r="A57" s="21" t="s">
        <v>76</v>
      </c>
      <c r="B57" s="21"/>
      <c r="C57" s="36">
        <f>B47</f>
        <v>1127.920537</v>
      </c>
      <c r="D57" s="8"/>
      <c r="E57" s="8"/>
      <c r="F57" s="8"/>
      <c r="G57" s="8"/>
      <c r="H57" s="9" t="s">
        <v>77</v>
      </c>
      <c r="I57" s="33">
        <v>16.0</v>
      </c>
      <c r="J57" s="34">
        <f>IF(H57=0, ,VLOOKUP(H57,'Global industry averages'!$A$2:$O$96,15))</f>
        <v>1.016062226</v>
      </c>
      <c r="K57" s="35">
        <f t="shared" si="7"/>
        <v>16.25699562</v>
      </c>
      <c r="L57" s="34">
        <f>IF(H57=0, ,VLOOKUP(H57,'Global industry averages'!$A$2:$O$96,7))</f>
        <v>0.5230281464</v>
      </c>
    </row>
    <row r="58" ht="15.75" customHeight="1">
      <c r="A58" s="21" t="s">
        <v>78</v>
      </c>
      <c r="B58" s="21"/>
      <c r="C58" s="36">
        <f>B45-C56</f>
        <v>0</v>
      </c>
      <c r="D58" s="8"/>
      <c r="E58" s="8"/>
      <c r="F58" s="8"/>
      <c r="G58" s="39"/>
      <c r="H58" s="9"/>
      <c r="I58" s="33"/>
      <c r="J58" s="34" t="str">
        <f>IF(H58=0, ,VLOOKUP(H58,'Global industry averages'!$A$2:$O$96,15))</f>
        <v/>
      </c>
      <c r="K58" s="35">
        <f t="shared" si="7"/>
        <v>0</v>
      </c>
      <c r="L58" s="34" t="str">
        <f>IF(H58=0, ,VLOOKUP(H58,'Global industry averages'!$A$2:$O$96,7))</f>
        <v/>
      </c>
    </row>
    <row r="59" ht="15.75" customHeight="1">
      <c r="A59" s="21" t="s">
        <v>79</v>
      </c>
      <c r="B59" s="21"/>
      <c r="C59" s="40">
        <f>IF(B20="Direct Input",B21,B22*(1+(1-B40)*(C62/B62)))</f>
        <v>1.112444427</v>
      </c>
      <c r="D59" s="8"/>
      <c r="E59" s="8"/>
      <c r="F59" s="8"/>
      <c r="G59" s="8"/>
      <c r="H59" s="9"/>
      <c r="I59" s="33"/>
      <c r="J59" s="34" t="str">
        <f>IF(H59=0, ,VLOOKUP(H59,'Global industry averages'!$A$2:$O$96,15))</f>
        <v/>
      </c>
      <c r="K59" s="35">
        <f t="shared" si="7"/>
        <v>0</v>
      </c>
      <c r="L59" s="34" t="str">
        <f>IF(H59=0, ,VLOOKUP(H59,'Global industry averages'!$A$2:$O$96,7))</f>
        <v/>
      </c>
    </row>
    <row r="60" ht="15.75" customHeight="1">
      <c r="A60" s="8"/>
      <c r="B60" s="8"/>
      <c r="C60" s="40"/>
      <c r="D60" s="8"/>
      <c r="E60" s="8"/>
      <c r="F60" s="8"/>
      <c r="G60" s="8"/>
      <c r="H60" s="9"/>
      <c r="I60" s="33"/>
      <c r="J60" s="34" t="str">
        <f>IF(H60=0, ,VLOOKUP(H60,'Global industry averages'!$A$2:$O$96,15))</f>
        <v/>
      </c>
      <c r="K60" s="35">
        <f t="shared" si="7"/>
        <v>0</v>
      </c>
      <c r="L60" s="34" t="str">
        <f>IF(H60=0, ,VLOOKUP(H60,'Global industry averages'!$A$2:$O$96,7))</f>
        <v/>
      </c>
    </row>
    <row r="61" ht="15.75" customHeight="1">
      <c r="A61" s="39"/>
      <c r="B61" s="41" t="s">
        <v>80</v>
      </c>
      <c r="C61" s="41" t="s">
        <v>81</v>
      </c>
      <c r="D61" s="41" t="s">
        <v>68</v>
      </c>
      <c r="E61" s="41" t="s">
        <v>82</v>
      </c>
      <c r="F61" s="8"/>
      <c r="G61" s="8"/>
      <c r="H61" s="9"/>
      <c r="I61" s="33"/>
      <c r="J61" s="34" t="str">
        <f>IF(H61=0, ,VLOOKUP(H61,'Global industry averages'!$A$2:$O$96,15))</f>
        <v/>
      </c>
      <c r="K61" s="35">
        <f t="shared" si="7"/>
        <v>0</v>
      </c>
      <c r="L61" s="34" t="str">
        <f>IF(H61=0, ,VLOOKUP(H61,'Global industry averages'!$A$2:$O$96,7))</f>
        <v/>
      </c>
    </row>
    <row r="62" ht="15.75" customHeight="1">
      <c r="A62" s="21" t="s">
        <v>83</v>
      </c>
      <c r="B62" s="36">
        <f>B17*B18</f>
        <v>90334.71</v>
      </c>
      <c r="C62" s="36">
        <f>C55+C56+C57</f>
        <v>2186.754914</v>
      </c>
      <c r="D62" s="36">
        <f>B50*B51</f>
        <v>0</v>
      </c>
      <c r="E62" s="36">
        <f t="shared" ref="E62:E63" si="9">SUM(B62:D62)</f>
        <v>92521.46491</v>
      </c>
      <c r="F62" s="39"/>
      <c r="G62" s="8"/>
      <c r="H62" s="9"/>
      <c r="I62" s="33"/>
      <c r="J62" s="34" t="str">
        <f>IF(H62=0, ,VLOOKUP(H62,'Global industry averages'!$A$2:$O$96,15))</f>
        <v/>
      </c>
      <c r="K62" s="35">
        <f t="shared" si="7"/>
        <v>0</v>
      </c>
      <c r="L62" s="34" t="str">
        <f>IF(H62=0, ,VLOOKUP(H62,'Global industry averages'!$A$2:$O$96,7))</f>
        <v/>
      </c>
    </row>
    <row r="63" ht="15.75" customHeight="1">
      <c r="A63" s="21" t="s">
        <v>84</v>
      </c>
      <c r="B63" s="11">
        <f t="shared" ref="B63:D63" si="8">B62/$E$62</f>
        <v>0.9763648909</v>
      </c>
      <c r="C63" s="11">
        <f t="shared" si="8"/>
        <v>0.02363510906</v>
      </c>
      <c r="D63" s="11">
        <f t="shared" si="8"/>
        <v>0</v>
      </c>
      <c r="E63" s="42">
        <f t="shared" si="9"/>
        <v>1</v>
      </c>
      <c r="F63" s="8"/>
      <c r="G63" s="8"/>
      <c r="H63" s="9"/>
      <c r="I63" s="33"/>
      <c r="J63" s="34" t="str">
        <f>IF(H63=0, ,VLOOKUP(H63,'Global industry averages'!$A$2:$O$96,15))</f>
        <v/>
      </c>
      <c r="K63" s="35">
        <f t="shared" si="7"/>
        <v>0</v>
      </c>
      <c r="L63" s="34" t="str">
        <f>IF(H63=0, ,VLOOKUP(H63,'Global industry averages'!$A$2:$O$96,7))</f>
        <v/>
      </c>
    </row>
    <row r="64" ht="15.75" customHeight="1">
      <c r="A64" s="21" t="s">
        <v>85</v>
      </c>
      <c r="B64" s="11">
        <f>B23+C59*B26</f>
        <v>0.1042878234</v>
      </c>
      <c r="C64" s="11">
        <f>B37*(1-B40)</f>
        <v>0.021</v>
      </c>
      <c r="D64" s="43">
        <f>B52/B51</f>
        <v>0.07142857143</v>
      </c>
      <c r="E64" s="44">
        <f>B63*B64+C63*C64+D63*D64</f>
        <v>0.1023193066</v>
      </c>
      <c r="F64" s="8"/>
      <c r="G64" s="8"/>
      <c r="H64" s="9"/>
      <c r="I64" s="33"/>
      <c r="J64" s="34" t="str">
        <f>IF(H64=0, ,VLOOKUP(H64,'Global industry averages'!$A$2:$O$96,15))</f>
        <v/>
      </c>
      <c r="K64" s="35">
        <f t="shared" si="7"/>
        <v>0</v>
      </c>
      <c r="L64" s="34" t="str">
        <f>IF(H64=0, ,VLOOKUP(H64,'Global industry averages'!$A$2:$O$96,7))</f>
        <v/>
      </c>
    </row>
    <row r="65" ht="15.75" customHeight="1">
      <c r="A65" s="8"/>
      <c r="B65" s="8"/>
      <c r="C65" s="8"/>
      <c r="D65" s="8"/>
      <c r="E65" s="8"/>
      <c r="F65" s="8"/>
      <c r="G65" s="8"/>
      <c r="H65" s="9"/>
      <c r="I65" s="33"/>
      <c r="J65" s="34" t="str">
        <f>IF(H65=0, ,VLOOKUP(H65,'Global industry averages'!$A$2:$O$96,15))</f>
        <v/>
      </c>
      <c r="K65" s="35">
        <f t="shared" si="7"/>
        <v>0</v>
      </c>
      <c r="L65" s="34" t="str">
        <f>IF(H65=0, ,VLOOKUP(H65,'Global industry averages'!$A$2:$O$96,7))</f>
        <v/>
      </c>
    </row>
    <row r="66" ht="15.75" customHeight="1">
      <c r="A66" s="8"/>
      <c r="B66" s="8"/>
      <c r="C66" s="8"/>
      <c r="D66" s="8"/>
      <c r="E66" s="8"/>
      <c r="F66" s="8"/>
      <c r="G66" s="8"/>
      <c r="H66" s="9"/>
      <c r="I66" s="33"/>
      <c r="J66" s="34" t="str">
        <f>IF(H66=0, ,VLOOKUP(H66,'Global industry averages'!$A$2:$O$96,15))</f>
        <v/>
      </c>
      <c r="K66" s="35">
        <f t="shared" si="7"/>
        <v>0</v>
      </c>
      <c r="L66" s="34" t="str">
        <f>IF(H66=0, ,VLOOKUP(H66,'Global industry averages'!$A$2:$O$96,7))</f>
        <v/>
      </c>
    </row>
    <row r="67" ht="15.75" customHeight="1">
      <c r="A67" s="8"/>
      <c r="B67" s="8"/>
      <c r="C67" s="8"/>
      <c r="D67" s="8"/>
      <c r="E67" s="8"/>
      <c r="F67" s="8"/>
      <c r="G67" s="8"/>
      <c r="H67" s="9"/>
      <c r="I67" s="33"/>
      <c r="J67" s="34" t="str">
        <f>IF(H67=0, ,VLOOKUP(H67,'Global industry averages'!$A$2:$O$96,15))</f>
        <v/>
      </c>
      <c r="K67" s="35">
        <f t="shared" si="7"/>
        <v>0</v>
      </c>
      <c r="L67" s="34" t="str">
        <f>IF(H67=0, ,VLOOKUP(H67,'Global industry averages'!$A$2:$O$96,7))</f>
        <v/>
      </c>
    </row>
    <row r="68" ht="15.75" customHeight="1">
      <c r="A68" s="8"/>
      <c r="B68" s="8"/>
      <c r="C68" s="8"/>
      <c r="D68" s="8"/>
      <c r="E68" s="8"/>
      <c r="F68" s="8"/>
      <c r="G68" s="8"/>
      <c r="H68" s="17" t="s">
        <v>8</v>
      </c>
      <c r="I68" s="35">
        <f>SUM(I56:I67)</f>
        <v>100</v>
      </c>
      <c r="J68" s="34"/>
      <c r="K68" s="35">
        <f>SUM(K56:K67)</f>
        <v>142.9792151</v>
      </c>
      <c r="L68" s="34">
        <f>IF(H68=0, ,VLOOKUP(H68,'Global industry averages'!$A$2:$O$96,7))</f>
        <v>1.051020096</v>
      </c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</row>
  </sheetData>
  <dataValidations>
    <dataValidation type="list" allowBlank="1" showInputMessage="1" showErrorMessage="1" prompt=" - " sqref="B24">
      <formula1>'Answer keys'!$C$2:$C$5</formula1>
    </dataValidation>
    <dataValidation type="list" allowBlank="1" showInputMessage="1" showErrorMessage="1" prompt=" - " sqref="B7:B8">
      <formula1>'Answer keys'!$A$2:$A$3</formula1>
    </dataValidation>
    <dataValidation type="list" allowBlank="1" showInputMessage="1" showErrorMessage="1" prompt=" - " sqref="B38">
      <formula1>'Answer keys'!$C$2:$C$3</formula1>
    </dataValidation>
    <dataValidation type="list" allowBlank="1" showInputMessage="1" showErrorMessage="1" prompt=" - " sqref="B35">
      <formula1>'Answer keys'!$E$2:$E$3</formula1>
    </dataValidation>
    <dataValidation type="list" allowBlank="1" showInputMessage="1" showErrorMessage="1" prompt=" - " sqref="B4 H3:H21">
      <formula1>'Country risk and taxes'!$A$2:$A$162</formula1>
    </dataValidation>
    <dataValidation type="list" allowBlank="1" showInputMessage="1" showErrorMessage="1" prompt=" - " sqref="B6 H56:H67">
      <formula1>'Global industry averages'!$A$2:$A$96</formula1>
    </dataValidation>
    <dataValidation type="list" allowBlank="1" showInputMessage="1" showErrorMessage="1" prompt=" - " sqref="B34">
      <formula1>'Synthetic rating'!$G$39:$G$53</formula1>
    </dataValidation>
    <dataValidation type="list" allowBlank="1" showInputMessage="1" showErrorMessage="1" prompt=" - " sqref="B32">
      <formula1>'Answer keys'!$D$2:$D$4</formula1>
    </dataValidation>
    <dataValidation type="list" allowBlank="1" showInputMessage="1" showErrorMessage="1" prompt=" - " sqref="B5 H40:H51">
      <formula1>'Industry Averages(US)'!$A$2:$A$96</formula1>
    </dataValidation>
    <dataValidation type="list" allowBlank="1" showInputMessage="1" showErrorMessage="1" prompt=" - " sqref="B20">
      <formula1>'Answer keys'!$F$2:$F$6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43"/>
    <col customWidth="1" min="2" max="26" width="10.0"/>
  </cols>
  <sheetData>
    <row r="1" ht="15.0" customHeight="1">
      <c r="A1" s="45" t="s">
        <v>86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ht="15.0" customHeight="1">
      <c r="A2" s="45" t="s">
        <v>87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ht="12.0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12.0" customHeight="1">
      <c r="A4" s="12" t="s">
        <v>88</v>
      </c>
      <c r="B4" s="12"/>
      <c r="C4" s="12"/>
      <c r="D4" s="12"/>
      <c r="E4" s="48">
        <f>'Cost of Capital worksheet'!B9</f>
        <v>180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2.0" customHeight="1">
      <c r="A5" s="49" t="s">
        <v>89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ht="12.0" customHeight="1">
      <c r="A6" s="50" t="s">
        <v>90</v>
      </c>
      <c r="B6" s="50" t="s">
        <v>91</v>
      </c>
      <c r="C6" s="12" t="s">
        <v>92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2.75" customHeight="1">
      <c r="A7" s="50">
        <v>1.0</v>
      </c>
      <c r="B7" s="51">
        <f>'Cost of Capital worksheet'!B10</f>
        <v>156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50">
        <v>2.0</v>
      </c>
      <c r="B8" s="51">
        <f>'Cost of Capital worksheet'!B11</f>
        <v>150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50">
        <v>3.0</v>
      </c>
      <c r="B9" s="51">
        <f>'Cost of Capital worksheet'!B12</f>
        <v>145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50">
        <v>4.0</v>
      </c>
      <c r="B10" s="51">
        <f>'Cost of Capital worksheet'!B13</f>
        <v>143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50">
        <v>5.0</v>
      </c>
      <c r="B11" s="51">
        <f>'Cost of Capital worksheet'!B14</f>
        <v>140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50" t="s">
        <v>93</v>
      </c>
      <c r="B12" s="51">
        <f>'Cost of Capital worksheet'!B15</f>
        <v>600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0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3.5" customHeight="1">
      <c r="A14" s="52" t="s">
        <v>72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ht="12.75" customHeight="1">
      <c r="A15" s="12" t="s">
        <v>52</v>
      </c>
      <c r="B15" s="12"/>
      <c r="C15" s="53">
        <f>'Cost of Capital worksheet'!B37</f>
        <v>0.035</v>
      </c>
      <c r="D15" s="12" t="s">
        <v>94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0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0" customHeight="1">
      <c r="A17" s="12"/>
      <c r="B17" s="12"/>
      <c r="C17" s="12"/>
      <c r="D17" s="54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0" customHeight="1">
      <c r="A18" s="12" t="s">
        <v>95</v>
      </c>
      <c r="B18" s="12"/>
      <c r="C18" s="12"/>
      <c r="D18" s="55">
        <f>IF(B12&gt;0,ROUND(B12/AVERAGE(B7:B11),0),0)</f>
        <v>4</v>
      </c>
      <c r="E18" s="12" t="s">
        <v>96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0" customHeight="1">
      <c r="A19" s="47"/>
      <c r="B19" s="47"/>
      <c r="C19" s="47"/>
      <c r="D19" s="47"/>
      <c r="E19" s="12" t="s">
        <v>97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ht="12.0" customHeight="1">
      <c r="A20" s="49" t="s">
        <v>98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12.0" customHeight="1">
      <c r="A21" s="50" t="s">
        <v>90</v>
      </c>
      <c r="B21" s="50" t="s">
        <v>91</v>
      </c>
      <c r="C21" s="50" t="s">
        <v>99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0" customHeight="1">
      <c r="A22" s="56">
        <f t="shared" ref="A22:B22" si="1">A7</f>
        <v>1</v>
      </c>
      <c r="B22" s="57">
        <f t="shared" si="1"/>
        <v>156</v>
      </c>
      <c r="C22" s="57">
        <f t="shared" ref="C22:C26" si="3">B22/(1+$C$15)^A22</f>
        <v>150.7246377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0" customHeight="1">
      <c r="A23" s="56">
        <f t="shared" ref="A23:B23" si="2">A8</f>
        <v>2</v>
      </c>
      <c r="B23" s="57">
        <f t="shared" si="2"/>
        <v>150</v>
      </c>
      <c r="C23" s="57">
        <f t="shared" si="3"/>
        <v>140.0266051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0" customHeight="1">
      <c r="A24" s="56">
        <f t="shared" ref="A24:B24" si="4">A9</f>
        <v>3</v>
      </c>
      <c r="B24" s="57">
        <f t="shared" si="4"/>
        <v>145</v>
      </c>
      <c r="C24" s="57">
        <f t="shared" si="3"/>
        <v>130.7816923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0" customHeight="1">
      <c r="A25" s="56">
        <f t="shared" ref="A25:B25" si="5">A10</f>
        <v>4</v>
      </c>
      <c r="B25" s="57">
        <f t="shared" si="5"/>
        <v>143</v>
      </c>
      <c r="C25" s="57">
        <f t="shared" si="3"/>
        <v>124.6162386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0" customHeight="1">
      <c r="A26" s="56">
        <f t="shared" ref="A26:B26" si="6">A11</f>
        <v>5</v>
      </c>
      <c r="B26" s="57">
        <f t="shared" si="6"/>
        <v>140</v>
      </c>
      <c r="C26" s="57">
        <f t="shared" si="3"/>
        <v>117.8762434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58" t="str">
        <f>A12</f>
        <v>6 and beyond</v>
      </c>
      <c r="B27" s="59">
        <f>IF(B12&gt;0,IF(D18&gt;0,B12/D18,B12),0)</f>
        <v>150</v>
      </c>
      <c r="C27" s="59">
        <f>IF(D18&gt;0,(B27*(1-(1+C15)^(-D18))/C15)/(1+$C$15)^5,B27/(1+C15)^6)</f>
        <v>463.89512</v>
      </c>
      <c r="D27" s="12" t="s">
        <v>100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60" t="s">
        <v>101</v>
      </c>
      <c r="B28" s="61"/>
      <c r="C28" s="62">
        <f>SUM(C22:C27)</f>
        <v>1127.920537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0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0" customHeight="1">
      <c r="A30" s="49" t="s">
        <v>102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12" t="s">
        <v>103</v>
      </c>
      <c r="B31" s="12"/>
      <c r="C31" s="12"/>
      <c r="D31" s="12"/>
      <c r="E31" s="12"/>
      <c r="F31" s="59">
        <f>C28/(5+D18)</f>
        <v>125.3245041</v>
      </c>
      <c r="G31" s="12" t="s">
        <v>104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2.75" customHeight="1">
      <c r="A32" s="12" t="s">
        <v>105</v>
      </c>
      <c r="B32" s="12"/>
      <c r="C32" s="12"/>
      <c r="D32" s="12"/>
      <c r="E32" s="12"/>
      <c r="F32" s="63">
        <f>E4-F31</f>
        <v>54.67549589</v>
      </c>
      <c r="G32" s="12" t="s">
        <v>106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2.75" customHeight="1">
      <c r="A33" s="12" t="s">
        <v>107</v>
      </c>
      <c r="B33" s="12"/>
      <c r="C33" s="12"/>
      <c r="D33" s="12"/>
      <c r="E33" s="12"/>
      <c r="F33" s="64">
        <f>C28</f>
        <v>1127.920537</v>
      </c>
      <c r="G33" s="12" t="s">
        <v>108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2.75" customHeight="1">
      <c r="A34" s="12" t="s">
        <v>109</v>
      </c>
      <c r="F34" s="65">
        <f>C28/(5+D18)</f>
        <v>125.3245041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K1"/>
    <mergeCell ref="A2:K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1" ht="15.0" customHeight="1">
      <c r="A1" s="46" t="s">
        <v>110</v>
      </c>
    </row>
    <row r="2" ht="15.0" customHeight="1">
      <c r="A2" s="46" t="s">
        <v>111</v>
      </c>
    </row>
    <row r="3" ht="16.5" customHeight="1">
      <c r="A3" s="66" t="s">
        <v>112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ht="13.5" customHeight="1">
      <c r="A4" s="12" t="s">
        <v>113</v>
      </c>
      <c r="B4" s="12"/>
      <c r="C4" s="68">
        <f>'Cost of Capital worksheet'!B35</f>
        <v>1</v>
      </c>
      <c r="D4" s="12"/>
      <c r="E4" s="12"/>
      <c r="F4" s="12"/>
      <c r="G4" s="12"/>
      <c r="H4" s="12"/>
      <c r="I4" s="12"/>
      <c r="J4" s="12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ht="13.5" customHeight="1">
      <c r="A5" s="12" t="s">
        <v>114</v>
      </c>
      <c r="B5" s="12"/>
      <c r="C5" s="12"/>
      <c r="D5" s="12"/>
      <c r="E5" s="12"/>
      <c r="F5" s="57">
        <f>IF('Cost of Capital worksheet'!B7="Yes",'Cost of Capital worksheet'!B36+'Operating lease converter'!F32,'Cost of Capital worksheet'!B36)</f>
        <v>1554.675496</v>
      </c>
      <c r="G5" s="12" t="s">
        <v>115</v>
      </c>
      <c r="H5" s="12"/>
      <c r="I5" s="12"/>
      <c r="J5" s="12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ht="13.5" customHeight="1">
      <c r="A6" s="12" t="s">
        <v>116</v>
      </c>
      <c r="B6" s="12"/>
      <c r="C6" s="12"/>
      <c r="D6" s="12"/>
      <c r="E6" s="12"/>
      <c r="F6" s="70">
        <f>IF('Cost of Capital worksheet'!B7="Yes",'Cost of Capital worksheet'!B30+'Operating lease converter'!C28*'Operating lease converter'!C15,'Cost of Capital worksheet'!B30)</f>
        <v>95.47721879</v>
      </c>
      <c r="G6" s="12" t="s">
        <v>117</v>
      </c>
      <c r="H6" s="12"/>
      <c r="I6" s="12"/>
      <c r="J6" s="12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ht="13.5" customHeight="1">
      <c r="A7" s="12" t="s">
        <v>118</v>
      </c>
      <c r="B7" s="12"/>
      <c r="C7" s="12"/>
      <c r="D7" s="12"/>
      <c r="E7" s="12"/>
      <c r="F7" s="71">
        <f>'Cost of Capital worksheet'!B23</f>
        <v>0.025</v>
      </c>
      <c r="G7" s="12"/>
      <c r="H7" s="12"/>
      <c r="I7" s="12"/>
      <c r="J7" s="12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ht="13.5" customHeight="1">
      <c r="A8" s="47" t="s">
        <v>72</v>
      </c>
      <c r="B8" s="12"/>
      <c r="C8" s="12"/>
      <c r="D8" s="12"/>
      <c r="E8" s="12"/>
      <c r="F8" s="12"/>
      <c r="G8" s="12"/>
      <c r="H8" s="12"/>
      <c r="I8" s="12"/>
      <c r="J8" s="12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ht="13.5" customHeight="1">
      <c r="A9" s="12" t="s">
        <v>119</v>
      </c>
      <c r="B9" s="12"/>
      <c r="C9" s="12"/>
      <c r="D9" s="72">
        <f>IF(F6=0,1000000,IF(F5&lt;0,-100000,F5/F6))</f>
        <v>16.28320887</v>
      </c>
      <c r="E9" s="12"/>
      <c r="F9" s="12"/>
      <c r="G9" s="12"/>
      <c r="H9" s="12"/>
      <c r="I9" s="12"/>
      <c r="J9" s="12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ht="13.5" customHeight="1">
      <c r="A10" s="12" t="s">
        <v>120</v>
      </c>
      <c r="B10" s="69"/>
      <c r="C10" s="69"/>
      <c r="D10" s="73" t="str">
        <f>IF(C4=1,VLOOKUP(D9,A19:D33,3),(IF(C4=2,VLOOKUP(D9,A38:D52,3),VLOOKUP(D9,F19:I33,3))))</f>
        <v>Aaa/AAA</v>
      </c>
      <c r="E10" s="69"/>
      <c r="F10" s="74" t="s">
        <v>121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ht="13.5" customHeight="1">
      <c r="A11" s="12" t="s">
        <v>122</v>
      </c>
      <c r="B11" s="69"/>
      <c r="C11" s="69"/>
      <c r="D11" s="75">
        <f>IF(C4=1,VLOOKUP(D9,A19:D33,4),(IF(C4=2,VLOOKUP(D9,A38:D52,4),VLOOKUP(D9,F19:I33,4))))</f>
        <v>0.004</v>
      </c>
      <c r="E11" s="69"/>
      <c r="F11" s="74" t="s">
        <v>123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ht="13.5" customHeight="1">
      <c r="A12" s="12" t="s">
        <v>124</v>
      </c>
      <c r="B12" s="69"/>
      <c r="C12" s="69"/>
      <c r="D12" s="75">
        <f>VLOOKUP('Cost of Capital worksheet'!B4,'Country risk and taxes'!A2:E162,2)</f>
        <v>0</v>
      </c>
      <c r="E12" s="69"/>
      <c r="F12" s="74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ht="12.75" customHeight="1">
      <c r="A13" s="12" t="s">
        <v>125</v>
      </c>
      <c r="B13" s="12"/>
      <c r="C13" s="12"/>
      <c r="D13" s="75">
        <f>F7+D11+D12</f>
        <v>0.029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0" customHeight="1">
      <c r="A14" s="12"/>
      <c r="B14" s="12"/>
      <c r="C14" s="12"/>
      <c r="D14" s="76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2.0" customHeight="1">
      <c r="A15" s="49" t="s">
        <v>126</v>
      </c>
      <c r="B15" s="49"/>
      <c r="C15" s="49"/>
      <c r="D15" s="77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ht="12.75" customHeight="1">
      <c r="A16" s="47" t="s">
        <v>127</v>
      </c>
      <c r="B16" s="69"/>
      <c r="C16" s="69"/>
      <c r="D16" s="69"/>
      <c r="E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ht="12.75" customHeight="1">
      <c r="A17" s="78" t="s">
        <v>128</v>
      </c>
      <c r="B17" s="79"/>
      <c r="C17" s="80"/>
      <c r="D17" s="80"/>
      <c r="E17" s="69"/>
      <c r="J17" s="12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ht="12.75" customHeight="1">
      <c r="A18" s="81" t="s">
        <v>129</v>
      </c>
      <c r="B18" s="81" t="s">
        <v>130</v>
      </c>
      <c r="C18" s="81" t="s">
        <v>131</v>
      </c>
      <c r="D18" s="81" t="s">
        <v>132</v>
      </c>
      <c r="E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ht="13.5" customHeight="1">
      <c r="A19" s="50">
        <v>-100000.0</v>
      </c>
      <c r="B19" s="50">
        <v>0.199999</v>
      </c>
      <c r="C19" s="82" t="s">
        <v>133</v>
      </c>
      <c r="D19" s="83">
        <v>0.12</v>
      </c>
      <c r="E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ht="13.5" customHeight="1">
      <c r="A20" s="50">
        <v>0.2</v>
      </c>
      <c r="B20" s="50">
        <v>0.649999</v>
      </c>
      <c r="C20" s="82" t="s">
        <v>134</v>
      </c>
      <c r="D20" s="84">
        <v>0.1</v>
      </c>
      <c r="E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ht="13.5" customHeight="1">
      <c r="A21" s="50">
        <v>0.65</v>
      </c>
      <c r="B21" s="50">
        <v>0.799999</v>
      </c>
      <c r="C21" s="82" t="s">
        <v>135</v>
      </c>
      <c r="D21" s="84">
        <v>0.08</v>
      </c>
      <c r="E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ht="13.5" customHeight="1">
      <c r="A22" s="50">
        <v>0.8</v>
      </c>
      <c r="B22" s="50">
        <v>1.249999</v>
      </c>
      <c r="C22" s="82" t="s">
        <v>136</v>
      </c>
      <c r="D22" s="84">
        <v>0.07</v>
      </c>
      <c r="E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ht="13.5" customHeight="1">
      <c r="A23" s="50">
        <v>1.25</v>
      </c>
      <c r="B23" s="50">
        <v>1.499999</v>
      </c>
      <c r="C23" s="82" t="s">
        <v>137</v>
      </c>
      <c r="D23" s="84">
        <v>0.06</v>
      </c>
      <c r="E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ht="13.5" customHeight="1">
      <c r="A24" s="50">
        <v>1.5</v>
      </c>
      <c r="B24" s="50">
        <v>1.749999</v>
      </c>
      <c r="C24" s="82" t="s">
        <v>138</v>
      </c>
      <c r="D24" s="84">
        <v>0.05</v>
      </c>
      <c r="E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ht="13.5" customHeight="1">
      <c r="A25" s="50">
        <v>1.75</v>
      </c>
      <c r="B25" s="50">
        <v>1.999999</v>
      </c>
      <c r="C25" s="82" t="s">
        <v>139</v>
      </c>
      <c r="D25" s="84">
        <v>0.04</v>
      </c>
      <c r="E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ht="13.5" customHeight="1">
      <c r="A26" s="50">
        <v>2.0</v>
      </c>
      <c r="B26" s="50">
        <v>2.2499999</v>
      </c>
      <c r="C26" s="82" t="s">
        <v>140</v>
      </c>
      <c r="D26" s="84">
        <v>0.0325</v>
      </c>
      <c r="E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ht="13.5" customHeight="1">
      <c r="A27" s="50">
        <v>2.25</v>
      </c>
      <c r="B27" s="50">
        <v>2.49999</v>
      </c>
      <c r="C27" s="82" t="s">
        <v>141</v>
      </c>
      <c r="D27" s="84">
        <v>0.0275</v>
      </c>
      <c r="E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ht="13.5" customHeight="1">
      <c r="A28" s="50">
        <v>2.5</v>
      </c>
      <c r="B28" s="50">
        <v>2.999999</v>
      </c>
      <c r="C28" s="82" t="s">
        <v>49</v>
      </c>
      <c r="D28" s="84">
        <v>0.0175</v>
      </c>
      <c r="E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ht="13.5" customHeight="1">
      <c r="A29" s="50">
        <v>3.0</v>
      </c>
      <c r="B29" s="50">
        <v>4.249999</v>
      </c>
      <c r="C29" s="82" t="s">
        <v>142</v>
      </c>
      <c r="D29" s="84">
        <v>0.012</v>
      </c>
      <c r="E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ht="13.5" customHeight="1">
      <c r="A30" s="50">
        <v>4.25</v>
      </c>
      <c r="B30" s="50">
        <v>5.499999</v>
      </c>
      <c r="C30" s="82" t="s">
        <v>143</v>
      </c>
      <c r="D30" s="84">
        <v>0.01</v>
      </c>
      <c r="E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ht="13.5" customHeight="1">
      <c r="A31" s="50">
        <v>5.5</v>
      </c>
      <c r="B31" s="50">
        <v>6.499999</v>
      </c>
      <c r="C31" s="82" t="s">
        <v>144</v>
      </c>
      <c r="D31" s="84">
        <v>0.009</v>
      </c>
      <c r="E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ht="13.5" customHeight="1">
      <c r="A32" s="50">
        <v>6.5</v>
      </c>
      <c r="B32" s="50">
        <v>8.499999</v>
      </c>
      <c r="C32" s="82" t="s">
        <v>145</v>
      </c>
      <c r="D32" s="84">
        <v>0.007</v>
      </c>
      <c r="E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ht="13.5" customHeight="1">
      <c r="A33" s="85">
        <v>8.5</v>
      </c>
      <c r="B33" s="50">
        <v>100000.0</v>
      </c>
      <c r="C33" s="82" t="s">
        <v>146</v>
      </c>
      <c r="D33" s="84">
        <v>0.004</v>
      </c>
      <c r="E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ht="12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ht="12.75" customHeight="1">
      <c r="A35" s="47" t="s">
        <v>147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ht="12.75" customHeight="1">
      <c r="A36" s="78" t="s">
        <v>128</v>
      </c>
      <c r="B36" s="79"/>
      <c r="C36" s="50"/>
      <c r="D36" s="50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ht="12.75" customHeight="1">
      <c r="A37" s="50" t="s">
        <v>148</v>
      </c>
      <c r="B37" s="50" t="s">
        <v>130</v>
      </c>
      <c r="C37" s="50" t="s">
        <v>131</v>
      </c>
      <c r="D37" s="50" t="s">
        <v>132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13.5" customHeight="1">
      <c r="A38" s="50">
        <v>-100000.0</v>
      </c>
      <c r="B38" s="50">
        <v>0.499999</v>
      </c>
      <c r="C38" s="82" t="s">
        <v>133</v>
      </c>
      <c r="D38" s="83">
        <v>0.12</v>
      </c>
      <c r="E38" s="69"/>
      <c r="F38" s="69"/>
      <c r="G38" s="50" t="s">
        <v>131</v>
      </c>
      <c r="H38" s="50" t="s">
        <v>132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ht="13.5" customHeight="1">
      <c r="A39" s="50">
        <v>0.5</v>
      </c>
      <c r="B39" s="50">
        <v>0.799999</v>
      </c>
      <c r="C39" s="82" t="s">
        <v>134</v>
      </c>
      <c r="D39" s="84">
        <v>0.1</v>
      </c>
      <c r="E39" s="69"/>
      <c r="F39" s="69"/>
      <c r="G39" s="82" t="s">
        <v>144</v>
      </c>
      <c r="H39" s="83">
        <v>0.009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ht="13.5" customHeight="1">
      <c r="A40" s="50">
        <v>0.8</v>
      </c>
      <c r="B40" s="50">
        <v>1.249999</v>
      </c>
      <c r="C40" s="82" t="s">
        <v>135</v>
      </c>
      <c r="D40" s="84">
        <v>0.08</v>
      </c>
      <c r="E40" s="69"/>
      <c r="F40" s="69"/>
      <c r="G40" s="82" t="s">
        <v>143</v>
      </c>
      <c r="H40" s="84">
        <v>0.01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ht="13.5" customHeight="1">
      <c r="A41" s="50">
        <v>1.25</v>
      </c>
      <c r="B41" s="50">
        <v>1.499999</v>
      </c>
      <c r="C41" s="82" t="s">
        <v>136</v>
      </c>
      <c r="D41" s="84">
        <v>0.07</v>
      </c>
      <c r="E41" s="69"/>
      <c r="F41" s="69"/>
      <c r="G41" s="82" t="s">
        <v>142</v>
      </c>
      <c r="H41" s="84">
        <v>0.012</v>
      </c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ht="13.5" customHeight="1">
      <c r="A42" s="50">
        <v>1.5</v>
      </c>
      <c r="B42" s="50">
        <v>1.999999</v>
      </c>
      <c r="C42" s="82" t="s">
        <v>137</v>
      </c>
      <c r="D42" s="84">
        <v>0.06</v>
      </c>
      <c r="E42" s="69"/>
      <c r="F42" s="69"/>
      <c r="G42" s="82" t="s">
        <v>145</v>
      </c>
      <c r="H42" s="84">
        <v>0.007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ht="13.5" customHeight="1">
      <c r="A43" s="50">
        <v>2.0</v>
      </c>
      <c r="B43" s="50">
        <v>2.499999</v>
      </c>
      <c r="C43" s="82" t="s">
        <v>138</v>
      </c>
      <c r="D43" s="84">
        <v>0.05</v>
      </c>
      <c r="E43" s="69"/>
      <c r="F43" s="69"/>
      <c r="G43" s="82" t="s">
        <v>146</v>
      </c>
      <c r="H43" s="84">
        <v>0.004</v>
      </c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ht="13.5" customHeight="1">
      <c r="A44" s="50">
        <v>2.5</v>
      </c>
      <c r="B44" s="50">
        <v>2.999999</v>
      </c>
      <c r="C44" s="82" t="s">
        <v>139</v>
      </c>
      <c r="D44" s="84">
        <v>0.04</v>
      </c>
      <c r="E44" s="69"/>
      <c r="F44" s="69"/>
      <c r="G44" s="82" t="s">
        <v>139</v>
      </c>
      <c r="H44" s="84">
        <v>0.04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ht="13.5" customHeight="1">
      <c r="A45" s="50">
        <v>3.0</v>
      </c>
      <c r="B45" s="50">
        <v>3.499999</v>
      </c>
      <c r="C45" s="82" t="s">
        <v>140</v>
      </c>
      <c r="D45" s="84">
        <v>0.0325</v>
      </c>
      <c r="E45" s="69"/>
      <c r="F45" s="69"/>
      <c r="G45" s="82" t="s">
        <v>138</v>
      </c>
      <c r="H45" s="84">
        <v>0.05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3.5" customHeight="1">
      <c r="A46" s="50">
        <v>3.5</v>
      </c>
      <c r="B46" s="50">
        <v>3.9999999</v>
      </c>
      <c r="C46" s="82" t="s">
        <v>141</v>
      </c>
      <c r="D46" s="84">
        <v>0.0275</v>
      </c>
      <c r="E46" s="69"/>
      <c r="F46" s="69"/>
      <c r="G46" s="82" t="s">
        <v>137</v>
      </c>
      <c r="H46" s="84">
        <v>0.06</v>
      </c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ht="13.5" customHeight="1">
      <c r="A47" s="50">
        <v>4.0</v>
      </c>
      <c r="B47" s="50">
        <v>4.499999</v>
      </c>
      <c r="C47" s="82" t="s">
        <v>49</v>
      </c>
      <c r="D47" s="84">
        <v>0.0175</v>
      </c>
      <c r="E47" s="69"/>
      <c r="F47" s="69"/>
      <c r="G47" s="82" t="s">
        <v>141</v>
      </c>
      <c r="H47" s="84">
        <v>0.0275</v>
      </c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ht="13.5" customHeight="1">
      <c r="A48" s="50">
        <v>4.5</v>
      </c>
      <c r="B48" s="50">
        <v>5.999999</v>
      </c>
      <c r="C48" s="82" t="s">
        <v>142</v>
      </c>
      <c r="D48" s="84">
        <v>0.012</v>
      </c>
      <c r="E48" s="69"/>
      <c r="F48" s="69"/>
      <c r="G48" s="82" t="s">
        <v>140</v>
      </c>
      <c r="H48" s="84">
        <v>0.0325</v>
      </c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ht="13.5" customHeight="1">
      <c r="A49" s="50">
        <v>6.0</v>
      </c>
      <c r="B49" s="50">
        <v>7.499999</v>
      </c>
      <c r="C49" s="82" t="s">
        <v>143</v>
      </c>
      <c r="D49" s="84">
        <v>0.01</v>
      </c>
      <c r="E49" s="69"/>
      <c r="F49" s="69"/>
      <c r="G49" s="82" t="s">
        <v>49</v>
      </c>
      <c r="H49" s="84">
        <v>0.0175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ht="13.5" customHeight="1">
      <c r="A50" s="50">
        <v>7.5</v>
      </c>
      <c r="B50" s="50">
        <v>9.499999</v>
      </c>
      <c r="C50" s="82" t="s">
        <v>144</v>
      </c>
      <c r="D50" s="84">
        <v>0.009</v>
      </c>
      <c r="E50" s="69"/>
      <c r="F50" s="69"/>
      <c r="G50" s="82" t="s">
        <v>136</v>
      </c>
      <c r="H50" s="84">
        <v>0.07</v>
      </c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ht="13.5" customHeight="1">
      <c r="A51" s="50">
        <v>9.5</v>
      </c>
      <c r="B51" s="50">
        <v>12.499999</v>
      </c>
      <c r="C51" s="82" t="s">
        <v>145</v>
      </c>
      <c r="D51" s="84">
        <v>0.007</v>
      </c>
      <c r="F51" s="69"/>
      <c r="G51" s="82" t="s">
        <v>135</v>
      </c>
      <c r="H51" s="84">
        <v>0.08</v>
      </c>
      <c r="I51" s="69"/>
      <c r="J51" s="69"/>
    </row>
    <row r="52" ht="13.5" customHeight="1">
      <c r="A52" s="50">
        <v>12.5</v>
      </c>
      <c r="B52" s="50">
        <v>100000.0</v>
      </c>
      <c r="C52" s="82" t="s">
        <v>146</v>
      </c>
      <c r="D52" s="84">
        <v>0.004</v>
      </c>
      <c r="G52" s="82" t="s">
        <v>134</v>
      </c>
      <c r="H52" s="84">
        <v>0.1</v>
      </c>
    </row>
    <row r="53" ht="13.5" customHeight="1">
      <c r="G53" s="82" t="s">
        <v>133</v>
      </c>
      <c r="H53" s="84">
        <v>0.12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7:B17"/>
    <mergeCell ref="A36:B3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27.0"/>
    <col customWidth="1" min="2" max="3" width="12.43"/>
    <col customWidth="1" min="4" max="4" width="15.43"/>
    <col customWidth="1" min="5" max="19" width="12.43"/>
    <col customWidth="1" min="20" max="26" width="11.43"/>
  </cols>
  <sheetData>
    <row r="1" ht="64.5" customHeight="1">
      <c r="A1" s="86" t="s">
        <v>149</v>
      </c>
      <c r="B1" s="87" t="s">
        <v>150</v>
      </c>
      <c r="C1" s="88" t="s">
        <v>151</v>
      </c>
      <c r="D1" s="87" t="s">
        <v>152</v>
      </c>
      <c r="E1" s="88" t="s">
        <v>153</v>
      </c>
      <c r="F1" s="87" t="s">
        <v>154</v>
      </c>
      <c r="G1" s="87" t="s">
        <v>60</v>
      </c>
      <c r="H1" s="87" t="s">
        <v>155</v>
      </c>
      <c r="I1" s="87" t="s">
        <v>156</v>
      </c>
      <c r="J1" s="87" t="s">
        <v>157</v>
      </c>
      <c r="K1" s="87" t="s">
        <v>158</v>
      </c>
      <c r="L1" s="87" t="s">
        <v>159</v>
      </c>
      <c r="M1" s="87" t="s">
        <v>160</v>
      </c>
      <c r="N1" s="89" t="s">
        <v>161</v>
      </c>
      <c r="O1" s="87" t="s">
        <v>58</v>
      </c>
      <c r="P1" s="87" t="s">
        <v>162</v>
      </c>
      <c r="Q1" s="87" t="s">
        <v>163</v>
      </c>
      <c r="R1" s="87" t="s">
        <v>164</v>
      </c>
      <c r="S1" s="87" t="s">
        <v>165</v>
      </c>
      <c r="T1" s="87" t="s">
        <v>166</v>
      </c>
      <c r="U1" s="87" t="s">
        <v>167</v>
      </c>
      <c r="V1" s="87" t="s">
        <v>168</v>
      </c>
      <c r="W1" s="87" t="s">
        <v>169</v>
      </c>
      <c r="X1" s="86" t="s">
        <v>170</v>
      </c>
      <c r="Y1" s="86" t="s">
        <v>171</v>
      </c>
      <c r="Z1" s="86" t="s">
        <v>172</v>
      </c>
    </row>
    <row r="2" ht="12.75" customHeight="1">
      <c r="A2" s="90" t="s">
        <v>15</v>
      </c>
      <c r="B2" s="91">
        <v>52.0</v>
      </c>
      <c r="C2" s="92">
        <v>0.0544146666666667</v>
      </c>
      <c r="D2" s="92">
        <v>0.112806592205931</v>
      </c>
      <c r="E2" s="92">
        <v>0.408648089884622</v>
      </c>
      <c r="F2" s="92">
        <v>0.334784711776696</v>
      </c>
      <c r="G2" s="93">
        <v>0.82644282726386</v>
      </c>
      <c r="H2" s="93">
        <v>1.18126923076923</v>
      </c>
      <c r="I2" s="92">
        <v>0.0896229807692308</v>
      </c>
      <c r="J2" s="92">
        <v>0.515249960315813</v>
      </c>
      <c r="K2" s="92">
        <v>0.0367</v>
      </c>
      <c r="L2" s="92">
        <v>0.336085992018547</v>
      </c>
      <c r="M2" s="92">
        <v>0.0669025659139931</v>
      </c>
      <c r="N2" s="93">
        <v>3.77756887811535</v>
      </c>
      <c r="O2" s="93">
        <v>1.94576466086701</v>
      </c>
      <c r="P2" s="93">
        <v>9.75969818154417</v>
      </c>
      <c r="Q2" s="93">
        <v>17.2002471903983</v>
      </c>
      <c r="R2" s="93">
        <v>5.51597793907806</v>
      </c>
      <c r="S2" s="93">
        <v>30.3499127595036</v>
      </c>
      <c r="T2" s="92">
        <v>0.0117355628188356</v>
      </c>
      <c r="U2" s="92">
        <v>0.0273789990359834</v>
      </c>
      <c r="V2" s="92">
        <v>0.0105721444235519</v>
      </c>
      <c r="W2" s="92">
        <v>0.180625872906042</v>
      </c>
      <c r="X2" s="92">
        <v>0.179214338647528</v>
      </c>
      <c r="Y2" s="92">
        <v>0.725041128920852</v>
      </c>
      <c r="Z2" s="92">
        <v>0.725041128920852</v>
      </c>
    </row>
    <row r="3" ht="12.75" customHeight="1">
      <c r="A3" s="90" t="s">
        <v>173</v>
      </c>
      <c r="B3" s="91">
        <v>93.0</v>
      </c>
      <c r="C3" s="92">
        <v>0.0406660344827586</v>
      </c>
      <c r="D3" s="92">
        <v>0.122085346746284</v>
      </c>
      <c r="E3" s="92">
        <v>0.371805987444672</v>
      </c>
      <c r="F3" s="92">
        <v>0.282680326915124</v>
      </c>
      <c r="G3" s="93">
        <v>1.05799897329317</v>
      </c>
      <c r="H3" s="93">
        <v>1.15985183566434</v>
      </c>
      <c r="I3" s="92">
        <v>0.0883914805506993</v>
      </c>
      <c r="J3" s="92">
        <v>0.5014502695556</v>
      </c>
      <c r="K3" s="92">
        <v>0.0367</v>
      </c>
      <c r="L3" s="92">
        <v>0.159347218442487</v>
      </c>
      <c r="M3" s="92">
        <v>0.0778153697410358</v>
      </c>
      <c r="N3" s="93">
        <v>3.57495193276693</v>
      </c>
      <c r="O3" s="93">
        <v>1.57374758764241</v>
      </c>
      <c r="P3" s="93">
        <v>10.3458478912026</v>
      </c>
      <c r="Q3" s="93">
        <v>12.9349503270889</v>
      </c>
      <c r="R3" s="93">
        <v>3.61398461333055</v>
      </c>
      <c r="S3" s="93">
        <v>31.146515935275</v>
      </c>
      <c r="T3" s="92">
        <v>0.277975601244127</v>
      </c>
      <c r="U3" s="92">
        <v>0.0249133596197557</v>
      </c>
      <c r="V3" s="92">
        <v>0.0480899695104281</v>
      </c>
      <c r="W3" s="92">
        <v>0.759121029310914</v>
      </c>
      <c r="X3" s="92">
        <v>0.245366875235757</v>
      </c>
      <c r="Y3" s="92">
        <v>0.309974262450103</v>
      </c>
      <c r="Z3" s="92">
        <v>0.309974262450103</v>
      </c>
    </row>
    <row r="4" ht="12.75" customHeight="1">
      <c r="A4" s="90" t="s">
        <v>174</v>
      </c>
      <c r="B4" s="91">
        <v>22.0</v>
      </c>
      <c r="C4" s="92">
        <v>0.101721428571429</v>
      </c>
      <c r="D4" s="92">
        <v>0.0802011297798343</v>
      </c>
      <c r="E4" s="92">
        <v>0.0950159684194354</v>
      </c>
      <c r="F4" s="92">
        <v>0.168863620051796</v>
      </c>
      <c r="G4" s="93">
        <v>0.610751718524839</v>
      </c>
      <c r="H4" s="93">
        <v>0.978561813186813</v>
      </c>
      <c r="I4" s="92">
        <v>0.0779673042582418</v>
      </c>
      <c r="J4" s="92">
        <v>0.533199599219288</v>
      </c>
      <c r="K4" s="92">
        <v>0.0367</v>
      </c>
      <c r="L4" s="92">
        <v>0.449055136582385</v>
      </c>
      <c r="M4" s="92">
        <v>0.0528438799031408</v>
      </c>
      <c r="N4" s="93">
        <v>1.45700028866477</v>
      </c>
      <c r="O4" s="93">
        <v>1.78044756578524</v>
      </c>
      <c r="P4" s="93">
        <v>8.08738719753595</v>
      </c>
      <c r="Q4" s="93">
        <v>22.2155730300525</v>
      </c>
      <c r="R4" s="93">
        <v>4.00429003791679</v>
      </c>
      <c r="S4" s="93">
        <v>28.1073776427061</v>
      </c>
      <c r="T4" s="92">
        <v>0.0411960226430752</v>
      </c>
      <c r="U4" s="92">
        <v>0.0932096892504668</v>
      </c>
      <c r="V4" s="92">
        <v>0.060814470278494</v>
      </c>
      <c r="W4" s="92">
        <v>0.907849391867929</v>
      </c>
      <c r="X4" s="92">
        <v>0.0284005577536199</v>
      </c>
      <c r="Y4" s="92">
        <v>0.0510076658643942</v>
      </c>
      <c r="Z4" s="92">
        <v>0.0510076658643942</v>
      </c>
    </row>
    <row r="5" ht="12.75" customHeight="1">
      <c r="A5" s="90" t="s">
        <v>175</v>
      </c>
      <c r="B5" s="91">
        <v>64.0</v>
      </c>
      <c r="C5" s="92">
        <v>0.0819582352941177</v>
      </c>
      <c r="D5" s="92">
        <v>0.129205112531726</v>
      </c>
      <c r="E5" s="92">
        <v>0.181198081103134</v>
      </c>
      <c r="F5" s="92">
        <v>0.280938287156408</v>
      </c>
      <c r="G5" s="93">
        <v>0.859973518409233</v>
      </c>
      <c r="H5" s="93">
        <v>0.992662786774629</v>
      </c>
      <c r="I5" s="92">
        <v>0.0787781102395411</v>
      </c>
      <c r="J5" s="92">
        <v>0.56238590695599</v>
      </c>
      <c r="K5" s="92">
        <v>0.0367</v>
      </c>
      <c r="L5" s="92">
        <v>0.171690783459476</v>
      </c>
      <c r="M5" s="92">
        <v>0.069033265824835</v>
      </c>
      <c r="N5" s="93">
        <v>1.57686691124676</v>
      </c>
      <c r="O5" s="93">
        <v>2.37376502041146</v>
      </c>
      <c r="P5" s="93">
        <v>12.3897114354153</v>
      </c>
      <c r="Q5" s="93">
        <v>18.4899065774756</v>
      </c>
      <c r="R5" s="93">
        <v>4.54659954323977</v>
      </c>
      <c r="S5" s="93">
        <v>27.8193726878927</v>
      </c>
      <c r="T5" s="92">
        <v>0.270237004103237</v>
      </c>
      <c r="U5" s="92">
        <v>0.0318235554387283</v>
      </c>
      <c r="V5" s="92">
        <v>0.0566155323918159</v>
      </c>
      <c r="W5" s="92">
        <v>0.771483276528343</v>
      </c>
      <c r="X5" s="92">
        <v>0.184794141684082</v>
      </c>
      <c r="Y5" s="92">
        <v>0.263956720250644</v>
      </c>
      <c r="Z5" s="92">
        <v>0.263956720250644</v>
      </c>
    </row>
    <row r="6" ht="12.75" customHeight="1">
      <c r="A6" s="90" t="s">
        <v>176</v>
      </c>
      <c r="B6" s="91">
        <v>22.0</v>
      </c>
      <c r="C6" s="92">
        <v>0.302571428571429</v>
      </c>
      <c r="D6" s="92">
        <v>0.0249355424668941</v>
      </c>
      <c r="E6" s="92">
        <v>0.0330550397109283</v>
      </c>
      <c r="F6" s="92">
        <v>0.062125911147107</v>
      </c>
      <c r="G6" s="93">
        <v>0.590080489668998</v>
      </c>
      <c r="H6" s="93">
        <v>1.0949983974359</v>
      </c>
      <c r="I6" s="92">
        <v>0.0846624078525641</v>
      </c>
      <c r="J6" s="92">
        <v>0.43521509366293</v>
      </c>
      <c r="K6" s="92">
        <v>0.0317</v>
      </c>
      <c r="L6" s="92">
        <v>0.514435512610415</v>
      </c>
      <c r="M6" s="92">
        <v>0.0508936221199484</v>
      </c>
      <c r="N6" s="93">
        <v>1.38384544207076</v>
      </c>
      <c r="O6" s="93">
        <v>0.969696992500788</v>
      </c>
      <c r="P6" s="93">
        <v>14.5308592857219</v>
      </c>
      <c r="Q6" s="93">
        <v>41.1328605355262</v>
      </c>
      <c r="R6" s="93">
        <v>2.13936063384852</v>
      </c>
      <c r="S6" s="93">
        <v>15.0630055895624</v>
      </c>
      <c r="T6" s="92">
        <v>-0.00643464629549203</v>
      </c>
      <c r="U6" s="92">
        <v>0.0593307700370819</v>
      </c>
      <c r="V6" s="92">
        <v>0.0623766031597785</v>
      </c>
      <c r="W6" s="92">
        <v>3.52324656869459</v>
      </c>
      <c r="X6" s="92">
        <v>0.186063197729648</v>
      </c>
      <c r="Y6" s="92">
        <v>0.359004826231872</v>
      </c>
      <c r="Z6" s="92">
        <v>0.359004826231872</v>
      </c>
    </row>
    <row r="7" ht="12.75" customHeight="1">
      <c r="A7" s="90" t="s">
        <v>177</v>
      </c>
      <c r="B7" s="91">
        <v>75.0</v>
      </c>
      <c r="C7" s="92">
        <v>0.0910197142857143</v>
      </c>
      <c r="D7" s="92">
        <v>0.0675067081687828</v>
      </c>
      <c r="E7" s="92">
        <v>0.181646379577387</v>
      </c>
      <c r="F7" s="92">
        <v>0.254288904255832</v>
      </c>
      <c r="G7" s="93">
        <v>1.14370991785228</v>
      </c>
      <c r="H7" s="93">
        <v>1.34816785714286</v>
      </c>
      <c r="I7" s="92">
        <v>0.0992196517857143</v>
      </c>
      <c r="J7" s="92">
        <v>0.538921556216887</v>
      </c>
      <c r="K7" s="92">
        <v>0.0367</v>
      </c>
      <c r="L7" s="92">
        <v>0.222658684096745</v>
      </c>
      <c r="M7" s="92">
        <v>0.0820304789063802</v>
      </c>
      <c r="N7" s="93">
        <v>3.02694874989024</v>
      </c>
      <c r="O7" s="93">
        <v>0.829924191250858</v>
      </c>
      <c r="P7" s="93">
        <v>8.15594587323867</v>
      </c>
      <c r="Q7" s="93">
        <v>12.1423035924106</v>
      </c>
      <c r="R7" s="93">
        <v>2.72774239858361</v>
      </c>
      <c r="S7" s="93">
        <v>20.3514352474496</v>
      </c>
      <c r="T7" s="92">
        <v>0.0939531061403876</v>
      </c>
      <c r="U7" s="92">
        <v>0.038013781666902</v>
      </c>
      <c r="V7" s="92">
        <v>0.0632524613467491</v>
      </c>
      <c r="W7" s="92">
        <v>1.33171735906126</v>
      </c>
      <c r="X7" s="92">
        <v>0.158445653883202</v>
      </c>
      <c r="Y7" s="92">
        <v>0.210362151669567</v>
      </c>
      <c r="Z7" s="92">
        <v>0.210362151669567</v>
      </c>
    </row>
    <row r="8" ht="12.75" customHeight="1">
      <c r="A8" s="90" t="s">
        <v>178</v>
      </c>
      <c r="B8" s="91">
        <v>13.0</v>
      </c>
      <c r="C8" s="92">
        <v>0.0999888888888889</v>
      </c>
      <c r="D8" s="92">
        <v>-0.00240402435142102</v>
      </c>
      <c r="E8" s="92">
        <v>-2.44995781502707E-4</v>
      </c>
      <c r="F8" s="92">
        <v>0.306618838152618</v>
      </c>
      <c r="G8" s="93">
        <v>0.337661552023258</v>
      </c>
      <c r="H8" s="93">
        <v>0.806816433566434</v>
      </c>
      <c r="I8" s="92">
        <v>0.0680919449300699</v>
      </c>
      <c r="J8" s="92">
        <v>0.399781915874065</v>
      </c>
      <c r="K8" s="92">
        <v>0.0317</v>
      </c>
      <c r="L8" s="92">
        <v>0.686186527169564</v>
      </c>
      <c r="M8" s="92">
        <v>0.0344194374570492</v>
      </c>
      <c r="N8" s="93">
        <v>0.138515413606152</v>
      </c>
      <c r="O8" s="93">
        <v>8.00961416687553</v>
      </c>
      <c r="P8" s="93" t="s">
        <v>179</v>
      </c>
      <c r="Q8" s="93" t="s">
        <v>179</v>
      </c>
      <c r="R8" s="93">
        <v>1.04523204420852</v>
      </c>
      <c r="S8" s="93">
        <v>17.2608566386672</v>
      </c>
      <c r="T8" s="92" t="s">
        <v>179</v>
      </c>
      <c r="U8" s="92">
        <v>0.0129873469939916</v>
      </c>
      <c r="V8" s="92">
        <v>0.00409401965707817</v>
      </c>
      <c r="W8" s="92" t="s">
        <v>179</v>
      </c>
      <c r="X8" s="92">
        <v>0.0820826309184491</v>
      </c>
      <c r="Y8" s="92">
        <v>0.231516768828496</v>
      </c>
      <c r="Z8" s="92">
        <v>0.231516768828496</v>
      </c>
    </row>
    <row r="9" ht="12.75" customHeight="1">
      <c r="A9" s="90" t="s">
        <v>180</v>
      </c>
      <c r="B9" s="91">
        <v>676.0</v>
      </c>
      <c r="C9" s="92">
        <v>0.134505684454756</v>
      </c>
      <c r="D9" s="92">
        <v>-0.00353191585407797</v>
      </c>
      <c r="E9" s="92">
        <v>-7.68510102016398E-4</v>
      </c>
      <c r="F9" s="92">
        <v>0.27663864392528</v>
      </c>
      <c r="G9" s="93">
        <v>0.372229032217856</v>
      </c>
      <c r="H9" s="93">
        <v>0.52608894629417</v>
      </c>
      <c r="I9" s="92">
        <v>0.0519501144119148</v>
      </c>
      <c r="J9" s="92">
        <v>0.374059263196161</v>
      </c>
      <c r="K9" s="92">
        <v>0.0317</v>
      </c>
      <c r="L9" s="92">
        <v>0.437226574972173</v>
      </c>
      <c r="M9" s="92">
        <v>0.0375521932741515</v>
      </c>
      <c r="N9" s="93">
        <v>0.274248685772767</v>
      </c>
      <c r="O9" s="93">
        <v>5.42709893153607</v>
      </c>
      <c r="P9" s="93" t="s">
        <v>179</v>
      </c>
      <c r="Q9" s="93" t="s">
        <v>179</v>
      </c>
      <c r="R9" s="93">
        <v>1.18050872361547</v>
      </c>
      <c r="S9" s="93">
        <v>47.6019509781843</v>
      </c>
      <c r="T9" s="92" t="s">
        <v>179</v>
      </c>
      <c r="U9" s="92">
        <v>0.0636658769573566</v>
      </c>
      <c r="V9" s="92">
        <v>0.00534127357037193</v>
      </c>
      <c r="W9" s="92" t="s">
        <v>179</v>
      </c>
      <c r="X9" s="92">
        <v>0.0887219304227577</v>
      </c>
      <c r="Y9" s="92">
        <v>0.26825602515418</v>
      </c>
      <c r="Z9" s="92">
        <v>0.26825602515418</v>
      </c>
    </row>
    <row r="10" ht="12.75" customHeight="1">
      <c r="A10" s="90" t="s">
        <v>181</v>
      </c>
      <c r="B10" s="91">
        <v>22.0</v>
      </c>
      <c r="C10" s="92">
        <v>0.0849422222222222</v>
      </c>
      <c r="D10" s="92">
        <v>0.214033413252052</v>
      </c>
      <c r="E10" s="92">
        <v>0.158475477757679</v>
      </c>
      <c r="F10" s="92">
        <v>0.259856186028301</v>
      </c>
      <c r="G10" s="93">
        <v>0.894394865439471</v>
      </c>
      <c r="H10" s="93">
        <v>1.05552601809955</v>
      </c>
      <c r="I10" s="92">
        <v>0.082392746040724</v>
      </c>
      <c r="J10" s="92">
        <v>0.551369365522085</v>
      </c>
      <c r="K10" s="92">
        <v>0.0367</v>
      </c>
      <c r="L10" s="92">
        <v>0.179504971942351</v>
      </c>
      <c r="M10" s="92">
        <v>0.0715555379566012</v>
      </c>
      <c r="N10" s="93">
        <v>0.809541109588813</v>
      </c>
      <c r="O10" s="93">
        <v>4.60145867150255</v>
      </c>
      <c r="P10" s="93">
        <v>17.3246209559927</v>
      </c>
      <c r="Q10" s="93">
        <v>21.2909602792726</v>
      </c>
      <c r="R10" s="93">
        <v>3.35268281027081</v>
      </c>
      <c r="S10" s="93">
        <v>32.9341575081667</v>
      </c>
      <c r="T10" s="92">
        <v>0.221159404246741</v>
      </c>
      <c r="U10" s="92">
        <v>0.0727422901438131</v>
      </c>
      <c r="V10" s="92">
        <v>0.0702545811599116</v>
      </c>
      <c r="W10" s="92">
        <v>0.424937658611026</v>
      </c>
      <c r="X10" s="92">
        <v>0.136552381499958</v>
      </c>
      <c r="Y10" s="92">
        <v>0.244852861144687</v>
      </c>
      <c r="Z10" s="92">
        <v>0.244852861144687</v>
      </c>
    </row>
    <row r="11" ht="12.75" customHeight="1">
      <c r="A11" s="90" t="s">
        <v>182</v>
      </c>
      <c r="B11" s="91">
        <v>46.0</v>
      </c>
      <c r="C11" s="92">
        <v>0.0471692307692308</v>
      </c>
      <c r="D11" s="92">
        <v>0.187557955191625</v>
      </c>
      <c r="E11" s="92">
        <v>0.275769573501316</v>
      </c>
      <c r="F11" s="92">
        <v>0.243778857770522</v>
      </c>
      <c r="G11" s="93">
        <v>0.975485790155931</v>
      </c>
      <c r="H11" s="93">
        <v>1.13752910602911</v>
      </c>
      <c r="I11" s="92">
        <v>0.0871079235966736</v>
      </c>
      <c r="J11" s="92">
        <v>0.619428664245698</v>
      </c>
      <c r="K11" s="92">
        <v>0.0367</v>
      </c>
      <c r="L11" s="92">
        <v>0.1872743176739</v>
      </c>
      <c r="M11" s="92">
        <v>0.0749186271162956</v>
      </c>
      <c r="N11" s="93">
        <v>1.55659492056842</v>
      </c>
      <c r="O11" s="93">
        <v>3.30107881660545</v>
      </c>
      <c r="P11" s="93">
        <v>14.2631167153674</v>
      </c>
      <c r="Q11" s="93">
        <v>17.6268449154917</v>
      </c>
      <c r="R11" s="93">
        <v>5.92523140160545</v>
      </c>
      <c r="S11" s="93">
        <v>36.7359524281008</v>
      </c>
      <c r="T11" s="92">
        <v>1.26929489820029E-4</v>
      </c>
      <c r="U11" s="92">
        <v>0.0453464369272313</v>
      </c>
      <c r="V11" s="92">
        <v>0.0452950874592149</v>
      </c>
      <c r="W11" s="92">
        <v>0.316222853819235</v>
      </c>
      <c r="X11" s="92">
        <v>0.278754214803682</v>
      </c>
      <c r="Y11" s="92">
        <v>0.558826952600137</v>
      </c>
      <c r="Z11" s="92">
        <v>0.558826952600137</v>
      </c>
    </row>
    <row r="12" ht="12.75" customHeight="1">
      <c r="A12" s="90" t="s">
        <v>183</v>
      </c>
      <c r="B12" s="91">
        <v>28.0</v>
      </c>
      <c r="C12" s="92">
        <v>0.0956145</v>
      </c>
      <c r="D12" s="92">
        <v>0.230803915241758</v>
      </c>
      <c r="E12" s="92">
        <v>0.199802601078691</v>
      </c>
      <c r="F12" s="92">
        <v>0.311049119720629</v>
      </c>
      <c r="G12" s="93">
        <v>0.833359975201525</v>
      </c>
      <c r="H12" s="93">
        <v>1.29615635451505</v>
      </c>
      <c r="I12" s="92">
        <v>0.0962289903846154</v>
      </c>
      <c r="J12" s="92">
        <v>0.621231197346379</v>
      </c>
      <c r="K12" s="92">
        <v>0.0367</v>
      </c>
      <c r="L12" s="92">
        <v>0.41540781253931</v>
      </c>
      <c r="M12" s="92">
        <v>0.0654019960181916</v>
      </c>
      <c r="N12" s="93">
        <v>1.06005679824017</v>
      </c>
      <c r="O12" s="93">
        <v>3.45318528646568</v>
      </c>
      <c r="P12" s="93">
        <v>10.677759499504</v>
      </c>
      <c r="Q12" s="93">
        <v>14.96114331551</v>
      </c>
      <c r="R12" s="93">
        <v>2.56776602276043</v>
      </c>
      <c r="S12" s="93">
        <v>24.7874798547389</v>
      </c>
      <c r="T12" s="92">
        <v>0.228202421858338</v>
      </c>
      <c r="U12" s="92">
        <v>0.0302585369321548</v>
      </c>
      <c r="V12" s="92">
        <v>0.056924609587905</v>
      </c>
      <c r="W12" s="92">
        <v>0.439211163756307</v>
      </c>
      <c r="X12" s="92">
        <v>0.188029265477209</v>
      </c>
      <c r="Y12" s="92">
        <v>0.100942678646661</v>
      </c>
      <c r="Z12" s="92">
        <v>0.100942678646661</v>
      </c>
    </row>
    <row r="13" ht="12.75" customHeight="1">
      <c r="A13" s="90" t="s">
        <v>184</v>
      </c>
      <c r="B13" s="91">
        <v>46.0</v>
      </c>
      <c r="C13" s="92">
        <v>0.0978292307692308</v>
      </c>
      <c r="D13" s="92">
        <v>0.001117138116848</v>
      </c>
      <c r="E13" s="92">
        <v>1.6902292928771E-4</v>
      </c>
      <c r="F13" s="92">
        <v>0.278205474841419</v>
      </c>
      <c r="G13" s="93">
        <v>0.411409717625999</v>
      </c>
      <c r="H13" s="93">
        <v>1.15946109123435</v>
      </c>
      <c r="I13" s="92">
        <v>0.0883690127459749</v>
      </c>
      <c r="J13" s="92">
        <v>0.447720944289711</v>
      </c>
      <c r="K13" s="92">
        <v>0.0317</v>
      </c>
      <c r="L13" s="92">
        <v>0.752191757733582</v>
      </c>
      <c r="M13" s="92">
        <v>0.0362052569514914</v>
      </c>
      <c r="N13" s="93">
        <v>0.175831111885833</v>
      </c>
      <c r="O13" s="93">
        <v>5.85265554380063</v>
      </c>
      <c r="P13" s="93" t="s">
        <v>179</v>
      </c>
      <c r="Q13" s="93" t="s">
        <v>179</v>
      </c>
      <c r="R13" s="93">
        <v>1.28791831335112</v>
      </c>
      <c r="S13" s="93">
        <v>33.1811041859341</v>
      </c>
      <c r="T13" s="92" t="s">
        <v>179</v>
      </c>
      <c r="U13" s="92">
        <v>0.0189033240617611</v>
      </c>
      <c r="V13" s="92">
        <v>0.0255393320609774</v>
      </c>
      <c r="W13" s="92">
        <v>-527.967285006233</v>
      </c>
      <c r="X13" s="92">
        <v>0.103815191146027</v>
      </c>
      <c r="Y13" s="92">
        <v>0.157995841592526</v>
      </c>
      <c r="Z13" s="92">
        <v>0.157995841592526</v>
      </c>
    </row>
    <row r="14" ht="12.75" customHeight="1">
      <c r="A14" s="90" t="s">
        <v>185</v>
      </c>
      <c r="B14" s="91">
        <v>39.0</v>
      </c>
      <c r="C14" s="92">
        <v>0.083365</v>
      </c>
      <c r="D14" s="92">
        <v>0.0775486822040164</v>
      </c>
      <c r="E14" s="92">
        <v>0.154118496243902</v>
      </c>
      <c r="F14" s="92">
        <v>0.231675926891395</v>
      </c>
      <c r="G14" s="93">
        <v>0.927773578126354</v>
      </c>
      <c r="H14" s="93">
        <v>1.11587884615385</v>
      </c>
      <c r="I14" s="92">
        <v>0.0858630336538462</v>
      </c>
      <c r="J14" s="92">
        <v>0.435237852263323</v>
      </c>
      <c r="K14" s="92">
        <v>0.0317</v>
      </c>
      <c r="L14" s="92">
        <v>0.243758914097177</v>
      </c>
      <c r="M14" s="92">
        <v>0.0695694483554236</v>
      </c>
      <c r="N14" s="93">
        <v>2.40575618122478</v>
      </c>
      <c r="O14" s="93">
        <v>1.36164928514311</v>
      </c>
      <c r="P14" s="93">
        <v>11.8090081472659</v>
      </c>
      <c r="Q14" s="93">
        <v>17.5969093124194</v>
      </c>
      <c r="R14" s="93">
        <v>3.22789660111579</v>
      </c>
      <c r="S14" s="93">
        <v>32.8282149669768</v>
      </c>
      <c r="T14" s="92">
        <v>0.173292895949401</v>
      </c>
      <c r="U14" s="92">
        <v>0.0329291009403684</v>
      </c>
      <c r="V14" s="92">
        <v>0.0470143220643403</v>
      </c>
      <c r="W14" s="92">
        <v>0.968864015804886</v>
      </c>
      <c r="X14" s="92">
        <v>0.148079934070649</v>
      </c>
      <c r="Y14" s="92">
        <v>0.188951627207289</v>
      </c>
      <c r="Z14" s="92">
        <v>0.188951627207289</v>
      </c>
    </row>
    <row r="15" ht="12.75" customHeight="1">
      <c r="A15" s="90" t="s">
        <v>186</v>
      </c>
      <c r="B15" s="91">
        <v>177.0</v>
      </c>
      <c r="C15" s="92">
        <v>0.040960843373494</v>
      </c>
      <c r="D15" s="92">
        <v>0.0978292225409011</v>
      </c>
      <c r="E15" s="92">
        <v>0.239521162172118</v>
      </c>
      <c r="F15" s="92">
        <v>0.356238590279876</v>
      </c>
      <c r="G15" s="93">
        <v>0.996262054370016</v>
      </c>
      <c r="H15" s="93">
        <v>1.19384646203156</v>
      </c>
      <c r="I15" s="92">
        <v>0.0903461715668146</v>
      </c>
      <c r="J15" s="92">
        <v>0.527673588180107</v>
      </c>
      <c r="K15" s="92">
        <v>0.0367</v>
      </c>
      <c r="L15" s="92">
        <v>0.233177423260563</v>
      </c>
      <c r="M15" s="92">
        <v>0.0744140509396056</v>
      </c>
      <c r="N15" s="93">
        <v>2.8228920668157</v>
      </c>
      <c r="O15" s="93">
        <v>1.5899690806512</v>
      </c>
      <c r="P15" s="93">
        <v>10.1573025283743</v>
      </c>
      <c r="Q15" s="93">
        <v>16.0270492860999</v>
      </c>
      <c r="R15" s="93">
        <v>3.51450129181504</v>
      </c>
      <c r="S15" s="93">
        <v>91.6679217574868</v>
      </c>
      <c r="T15" s="92">
        <v>0.145053872156268</v>
      </c>
      <c r="U15" s="92">
        <v>0.0296471792687429</v>
      </c>
      <c r="V15" s="92">
        <v>0.046398906071964</v>
      </c>
      <c r="W15" s="92">
        <v>0.905399017789247</v>
      </c>
      <c r="X15" s="92">
        <v>0.124264077336306</v>
      </c>
      <c r="Y15" s="92">
        <v>0.299045114060225</v>
      </c>
      <c r="Z15" s="92">
        <v>0.299045114060225</v>
      </c>
    </row>
    <row r="16" ht="12.75" customHeight="1">
      <c r="A16" s="90" t="s">
        <v>187</v>
      </c>
      <c r="B16" s="91">
        <v>18.0</v>
      </c>
      <c r="C16" s="92">
        <v>0.03159</v>
      </c>
      <c r="D16" s="92">
        <v>0.191208570456655</v>
      </c>
      <c r="E16" s="92">
        <v>0.17327295055187</v>
      </c>
      <c r="F16" s="92">
        <v>0.341980309150375</v>
      </c>
      <c r="G16" s="93">
        <v>0.695488281788191</v>
      </c>
      <c r="H16" s="93">
        <v>0.913012820512821</v>
      </c>
      <c r="I16" s="92">
        <v>0.0741982371794872</v>
      </c>
      <c r="J16" s="92">
        <v>0.528321476398888</v>
      </c>
      <c r="K16" s="92">
        <v>0.0367</v>
      </c>
      <c r="L16" s="92">
        <v>0.309404005218541</v>
      </c>
      <c r="M16" s="92">
        <v>0.0580540816109108</v>
      </c>
      <c r="N16" s="93">
        <v>1.14962993419067</v>
      </c>
      <c r="O16" s="93">
        <v>2.84844457742556</v>
      </c>
      <c r="P16" s="93">
        <v>9.2040681107317</v>
      </c>
      <c r="Q16" s="93">
        <v>14.8198079131791</v>
      </c>
      <c r="R16" s="93">
        <v>5.67333238398461</v>
      </c>
      <c r="S16" s="93">
        <v>55.66834274999</v>
      </c>
      <c r="T16" s="92">
        <v>0.0127160899537095</v>
      </c>
      <c r="U16" s="92">
        <v>0.118972572437496</v>
      </c>
      <c r="V16" s="92">
        <v>0.020261685104639</v>
      </c>
      <c r="W16" s="92">
        <v>0.178116012423632</v>
      </c>
      <c r="X16" s="92">
        <v>0.314281154337177</v>
      </c>
      <c r="Y16" s="92">
        <v>0.211472728796023</v>
      </c>
      <c r="Z16" s="92">
        <v>0.211472728796023</v>
      </c>
    </row>
    <row r="17" ht="12.75" customHeight="1">
      <c r="A17" s="90" t="s">
        <v>188</v>
      </c>
      <c r="B17" s="91">
        <v>46.0</v>
      </c>
      <c r="C17" s="92">
        <v>0.141678947368421</v>
      </c>
      <c r="D17" s="92">
        <v>0.121022713951703</v>
      </c>
      <c r="E17" s="92">
        <v>0.180386884273108</v>
      </c>
      <c r="F17" s="92">
        <v>0.321043949042392</v>
      </c>
      <c r="G17" s="93">
        <v>0.752758734273033</v>
      </c>
      <c r="H17" s="93">
        <v>0.93505608974359</v>
      </c>
      <c r="I17" s="92">
        <v>0.0754657251602564</v>
      </c>
      <c r="J17" s="92">
        <v>0.503223586800632</v>
      </c>
      <c r="K17" s="92">
        <v>0.0367</v>
      </c>
      <c r="L17" s="92">
        <v>0.287283669260826</v>
      </c>
      <c r="M17" s="92">
        <v>0.0601116411299123</v>
      </c>
      <c r="N17" s="93">
        <v>1.67271286924495</v>
      </c>
      <c r="O17" s="93">
        <v>1.1566850800441</v>
      </c>
      <c r="P17" s="93">
        <v>6.47989971530984</v>
      </c>
      <c r="Q17" s="93">
        <v>9.41271027982209</v>
      </c>
      <c r="R17" s="93">
        <v>1.82242452346248</v>
      </c>
      <c r="S17" s="93">
        <v>35.4038133694438</v>
      </c>
      <c r="T17" s="92">
        <v>0.196543025991581</v>
      </c>
      <c r="U17" s="92">
        <v>0.0647966865641669</v>
      </c>
      <c r="V17" s="92">
        <v>0.102204405124148</v>
      </c>
      <c r="W17" s="92">
        <v>1.3825420781221</v>
      </c>
      <c r="X17" s="92">
        <v>0.1471532970946</v>
      </c>
      <c r="Y17" s="92">
        <v>0.697343161187875</v>
      </c>
      <c r="Z17" s="92">
        <v>0.697343161187875</v>
      </c>
    </row>
    <row r="18" ht="12.75" customHeight="1">
      <c r="A18" s="90" t="s">
        <v>189</v>
      </c>
      <c r="B18" s="91">
        <v>10.0</v>
      </c>
      <c r="C18" s="92">
        <v>0.079025</v>
      </c>
      <c r="D18" s="92">
        <v>0.10706213265393</v>
      </c>
      <c r="E18" s="92">
        <v>0.136617217825726</v>
      </c>
      <c r="F18" s="92">
        <v>0.258569485647931</v>
      </c>
      <c r="G18" s="93">
        <v>0.987203846387372</v>
      </c>
      <c r="H18" s="93">
        <v>1.17276442307692</v>
      </c>
      <c r="I18" s="92">
        <v>0.0891339543269231</v>
      </c>
      <c r="J18" s="92">
        <v>0.411413804538846</v>
      </c>
      <c r="K18" s="92">
        <v>0.0317</v>
      </c>
      <c r="L18" s="92">
        <v>0.249221068574288</v>
      </c>
      <c r="M18" s="92">
        <v>0.0716600797075985</v>
      </c>
      <c r="N18" s="93">
        <v>1.64730025971704</v>
      </c>
      <c r="O18" s="93">
        <v>1.52880696204668</v>
      </c>
      <c r="P18" s="93">
        <v>9.55668936086972</v>
      </c>
      <c r="Q18" s="93">
        <v>14.2368824760465</v>
      </c>
      <c r="R18" s="93">
        <v>2.80708686822676</v>
      </c>
      <c r="S18" s="93">
        <v>18.396311322106</v>
      </c>
      <c r="T18" s="92">
        <v>0.232262195277213</v>
      </c>
      <c r="U18" s="92">
        <v>0.0570844685529451</v>
      </c>
      <c r="V18" s="92">
        <v>0.0559353489522029</v>
      </c>
      <c r="W18" s="92">
        <v>0.881308293894848</v>
      </c>
      <c r="X18" s="92">
        <v>0.216044725047506</v>
      </c>
      <c r="Y18" s="92">
        <v>0.362666077396901</v>
      </c>
      <c r="Z18" s="92">
        <v>0.362666077396901</v>
      </c>
    </row>
    <row r="19" ht="12.75" customHeight="1">
      <c r="A19" s="90" t="s">
        <v>190</v>
      </c>
      <c r="B19" s="91">
        <v>103.0</v>
      </c>
      <c r="C19" s="92">
        <v>0.087263064516129</v>
      </c>
      <c r="D19" s="92">
        <v>0.147390303165194</v>
      </c>
      <c r="E19" s="92">
        <v>0.224096466580321</v>
      </c>
      <c r="F19" s="92">
        <v>0.275761352272835</v>
      </c>
      <c r="G19" s="93">
        <v>0.912810789897028</v>
      </c>
      <c r="H19" s="93">
        <v>1.02586388888889</v>
      </c>
      <c r="I19" s="92">
        <v>0.0806871736111111</v>
      </c>
      <c r="J19" s="92">
        <v>0.517978002779492</v>
      </c>
      <c r="K19" s="92">
        <v>0.0367</v>
      </c>
      <c r="L19" s="92">
        <v>0.176002537511448</v>
      </c>
      <c r="M19" s="92">
        <v>0.0703616021869309</v>
      </c>
      <c r="N19" s="93">
        <v>1.71003320438001</v>
      </c>
      <c r="O19" s="93">
        <v>2.37582005236504</v>
      </c>
      <c r="P19" s="93">
        <v>11.8450578624684</v>
      </c>
      <c r="Q19" s="93">
        <v>16.1574945094874</v>
      </c>
      <c r="R19" s="93">
        <v>3.98866810080719</v>
      </c>
      <c r="S19" s="93">
        <v>23.730990739641</v>
      </c>
      <c r="T19" s="92">
        <v>0.208628064575231</v>
      </c>
      <c r="U19" s="92">
        <v>0.0608170688834583</v>
      </c>
      <c r="V19" s="92">
        <v>0.102666740677601</v>
      </c>
      <c r="W19" s="92">
        <v>0.979626554456548</v>
      </c>
      <c r="X19" s="92">
        <v>0.19218944642771</v>
      </c>
      <c r="Y19" s="92">
        <v>0.280204612028829</v>
      </c>
      <c r="Z19" s="92">
        <v>0.280204612028829</v>
      </c>
    </row>
    <row r="20" ht="12.75" customHeight="1">
      <c r="A20" s="90" t="s">
        <v>191</v>
      </c>
      <c r="B20" s="91">
        <v>42.0</v>
      </c>
      <c r="C20" s="92">
        <v>0.0119666666666667</v>
      </c>
      <c r="D20" s="92">
        <v>0.00614587505868907</v>
      </c>
      <c r="E20" s="92">
        <v>0.00377687259022544</v>
      </c>
      <c r="F20" s="92">
        <v>0.00822157468866179</v>
      </c>
      <c r="G20" s="93">
        <v>0.832007768241793</v>
      </c>
      <c r="H20" s="93">
        <v>1.64222836538462</v>
      </c>
      <c r="I20" s="92">
        <v>0.116128131009615</v>
      </c>
      <c r="J20" s="92">
        <v>0.746246138229711</v>
      </c>
      <c r="K20" s="92">
        <v>0.0417</v>
      </c>
      <c r="L20" s="92">
        <v>0.524746638537907</v>
      </c>
      <c r="M20" s="92">
        <v>0.0683194455188484</v>
      </c>
      <c r="N20" s="93">
        <v>0.640148814965695</v>
      </c>
      <c r="O20" s="93">
        <v>1.76444765215635</v>
      </c>
      <c r="P20" s="93">
        <v>8.91104700523837</v>
      </c>
      <c r="Q20" s="93">
        <v>66.81043040558</v>
      </c>
      <c r="R20" s="93">
        <v>1.3191810221166</v>
      </c>
      <c r="S20" s="93">
        <v>11.3965251331058</v>
      </c>
      <c r="T20" s="92">
        <v>0.0555517129250502</v>
      </c>
      <c r="U20" s="92">
        <v>0.137980161151223</v>
      </c>
      <c r="V20" s="92">
        <v>0.0147722027009342</v>
      </c>
      <c r="W20" s="92">
        <v>-0.599924333759856</v>
      </c>
      <c r="X20" s="92">
        <v>-0.0640773186843982</v>
      </c>
      <c r="Y20" s="92">
        <v>0.00512257160927182</v>
      </c>
      <c r="Z20" s="92">
        <v>0.00512257160927188</v>
      </c>
    </row>
    <row r="21" ht="12.75" customHeight="1">
      <c r="A21" s="90" t="s">
        <v>192</v>
      </c>
      <c r="B21" s="91">
        <v>119.0</v>
      </c>
      <c r="C21" s="92">
        <v>0.131356666666667</v>
      </c>
      <c r="D21" s="92">
        <v>0.0953464218761009</v>
      </c>
      <c r="E21" s="92">
        <v>0.373937727129136</v>
      </c>
      <c r="F21" s="92">
        <v>0.203078460162933</v>
      </c>
      <c r="G21" s="93">
        <v>0.985770002516835</v>
      </c>
      <c r="H21" s="93">
        <v>1.15963461538462</v>
      </c>
      <c r="I21" s="92">
        <v>0.0883789903846154</v>
      </c>
      <c r="J21" s="92">
        <v>0.594050752619482</v>
      </c>
      <c r="K21" s="92">
        <v>0.0367</v>
      </c>
      <c r="L21" s="92">
        <v>0.216061352076307</v>
      </c>
      <c r="M21" s="92">
        <v>0.0740413771996968</v>
      </c>
      <c r="N21" s="93">
        <v>4.38072829246651</v>
      </c>
      <c r="O21" s="93">
        <v>1.03141471438223</v>
      </c>
      <c r="P21" s="93">
        <v>8.39480005699891</v>
      </c>
      <c r="Q21" s="93">
        <v>10.786171026592</v>
      </c>
      <c r="R21" s="93">
        <v>5.05218282049691</v>
      </c>
      <c r="S21" s="93">
        <v>21.2579961035271</v>
      </c>
      <c r="T21" s="92">
        <v>0.114391203695284</v>
      </c>
      <c r="U21" s="92">
        <v>0.0166940636578093</v>
      </c>
      <c r="V21" s="92">
        <v>0.0280948977275363</v>
      </c>
      <c r="W21" s="92">
        <v>0.53739287228444</v>
      </c>
      <c r="X21" s="92">
        <v>0.320128030153215</v>
      </c>
      <c r="Y21" s="92">
        <v>0.263951216301051</v>
      </c>
      <c r="Z21" s="92">
        <v>0.263951216301051</v>
      </c>
    </row>
    <row r="22" ht="12.75" customHeight="1">
      <c r="A22" s="90" t="s">
        <v>193</v>
      </c>
      <c r="B22" s="91">
        <v>64.0</v>
      </c>
      <c r="C22" s="92">
        <v>0.0433844736842105</v>
      </c>
      <c r="D22" s="92">
        <v>0.198013027996846</v>
      </c>
      <c r="E22" s="92">
        <v>0.309769192114056</v>
      </c>
      <c r="F22" s="92">
        <v>0.253653926412127</v>
      </c>
      <c r="G22" s="93">
        <v>1.17194331356829</v>
      </c>
      <c r="H22" s="93">
        <v>1.21059788776797</v>
      </c>
      <c r="I22" s="92">
        <v>0.0913093785466582</v>
      </c>
      <c r="J22" s="92">
        <v>0.663533167723605</v>
      </c>
      <c r="K22" s="92">
        <v>0.0417</v>
      </c>
      <c r="L22" s="92">
        <v>0.0864772798364712</v>
      </c>
      <c r="M22" s="92">
        <v>0.0855768534078931</v>
      </c>
      <c r="N22" s="93">
        <v>1.68509458429155</v>
      </c>
      <c r="O22" s="93">
        <v>2.44630069232513</v>
      </c>
      <c r="P22" s="93">
        <v>9.99537491907644</v>
      </c>
      <c r="Q22" s="93">
        <v>12.6380283630833</v>
      </c>
      <c r="R22" s="93">
        <v>4.49700594064162</v>
      </c>
      <c r="S22" s="93">
        <v>47.1298150091576</v>
      </c>
      <c r="T22" s="92">
        <v>0.0497612286785592</v>
      </c>
      <c r="U22" s="92">
        <v>0.0435349341469305</v>
      </c>
      <c r="V22" s="92">
        <v>0.0722780935654022</v>
      </c>
      <c r="W22" s="92">
        <v>0.419790465851578</v>
      </c>
      <c r="X22" s="92">
        <v>0.250430116789233</v>
      </c>
      <c r="Y22" s="92">
        <v>0.277441448115032</v>
      </c>
      <c r="Z22" s="92">
        <v>0.277441448115032</v>
      </c>
    </row>
    <row r="23" ht="12.75" customHeight="1">
      <c r="A23" s="90" t="s">
        <v>194</v>
      </c>
      <c r="B23" s="91">
        <v>55.0</v>
      </c>
      <c r="C23" s="92">
        <v>0.0897881081081081</v>
      </c>
      <c r="D23" s="92">
        <v>0.100261235838096</v>
      </c>
      <c r="E23" s="92">
        <v>0.124155651318219</v>
      </c>
      <c r="F23" s="92">
        <v>0.290177035157257</v>
      </c>
      <c r="G23" s="93">
        <v>1.22103167179114</v>
      </c>
      <c r="H23" s="93">
        <v>1.60081671899529</v>
      </c>
      <c r="I23" s="92">
        <v>0.113746961342229</v>
      </c>
      <c r="J23" s="92">
        <v>0.472617903886742</v>
      </c>
      <c r="K23" s="92">
        <v>0.0317</v>
      </c>
      <c r="L23" s="92">
        <v>0.312171483502201</v>
      </c>
      <c r="M23" s="92">
        <v>0.0841759052923699</v>
      </c>
      <c r="N23" s="93">
        <v>1.48133352660386</v>
      </c>
      <c r="O23" s="93">
        <v>1.50839808804092</v>
      </c>
      <c r="P23" s="93">
        <v>10.3426918335616</v>
      </c>
      <c r="Q23" s="93">
        <v>14.8827564812989</v>
      </c>
      <c r="R23" s="93">
        <v>3.03687427290031</v>
      </c>
      <c r="S23" s="93">
        <v>24.7324127806305</v>
      </c>
      <c r="T23" s="92">
        <v>0.17171513722214</v>
      </c>
      <c r="U23" s="92">
        <v>0.0534647648605343</v>
      </c>
      <c r="V23" s="92">
        <v>0.0645501781416997</v>
      </c>
      <c r="W23" s="92">
        <v>0.940907790992241</v>
      </c>
      <c r="X23" s="92">
        <v>0.195022294563854</v>
      </c>
      <c r="Y23" s="92">
        <v>0.328855414909098</v>
      </c>
      <c r="Z23" s="92">
        <v>0.328855414909098</v>
      </c>
    </row>
    <row r="24" ht="12.75" customHeight="1">
      <c r="A24" s="90" t="s">
        <v>195</v>
      </c>
      <c r="B24" s="91">
        <v>23.0</v>
      </c>
      <c r="C24" s="92">
        <v>0.0896357142857143</v>
      </c>
      <c r="D24" s="92">
        <v>0.151568562934635</v>
      </c>
      <c r="E24" s="92">
        <v>0.0765625610917932</v>
      </c>
      <c r="F24" s="92">
        <v>0.215530923032639</v>
      </c>
      <c r="G24" s="93">
        <v>0.699277876543121</v>
      </c>
      <c r="H24" s="93">
        <v>0.998263461538462</v>
      </c>
      <c r="I24" s="92">
        <v>0.0791001490384616</v>
      </c>
      <c r="J24" s="92">
        <v>0.328485162458095</v>
      </c>
      <c r="K24" s="92">
        <v>0.0317</v>
      </c>
      <c r="L24" s="92">
        <v>0.378445111554809</v>
      </c>
      <c r="M24" s="92">
        <v>0.0563631103333714</v>
      </c>
      <c r="N24" s="93">
        <v>0.586824161643038</v>
      </c>
      <c r="O24" s="93">
        <v>2.95627224182836</v>
      </c>
      <c r="P24" s="93">
        <v>14.0322943394719</v>
      </c>
      <c r="Q24" s="93">
        <v>19.461874021257</v>
      </c>
      <c r="R24" s="93">
        <v>1.83535071264646</v>
      </c>
      <c r="S24" s="93">
        <v>22.7794247590663</v>
      </c>
      <c r="T24" s="92">
        <v>0.022232190124454</v>
      </c>
      <c r="U24" s="92">
        <v>0.0719162397727928</v>
      </c>
      <c r="V24" s="92">
        <v>0.0981265483767349</v>
      </c>
      <c r="W24" s="92">
        <v>0.922583357741466</v>
      </c>
      <c r="X24" s="92">
        <v>0.109984363969304</v>
      </c>
      <c r="Y24" s="92">
        <v>0.258328531907837</v>
      </c>
      <c r="Z24" s="92">
        <v>0.258328531907837</v>
      </c>
    </row>
    <row r="25" ht="12.75" customHeight="1">
      <c r="A25" s="90" t="s">
        <v>196</v>
      </c>
      <c r="B25" s="91">
        <v>400.0</v>
      </c>
      <c r="C25" s="92">
        <v>0.168390598290598</v>
      </c>
      <c r="D25" s="92">
        <v>0.274657913062764</v>
      </c>
      <c r="E25" s="92">
        <v>0.136346609960725</v>
      </c>
      <c r="F25" s="92">
        <v>0.201114956115321</v>
      </c>
      <c r="G25" s="93">
        <v>1.06164550005946</v>
      </c>
      <c r="H25" s="93">
        <v>1.1041456043956</v>
      </c>
      <c r="I25" s="92">
        <v>0.0851883722527473</v>
      </c>
      <c r="J25" s="92">
        <v>0.930608025632446</v>
      </c>
      <c r="K25" s="92">
        <v>0.0517</v>
      </c>
      <c r="L25" s="92">
        <v>0.0781775351748135</v>
      </c>
      <c r="M25" s="92">
        <v>0.0809536224255957</v>
      </c>
      <c r="N25" s="93">
        <v>0.502591938583336</v>
      </c>
      <c r="O25" s="93">
        <v>10.804884565637</v>
      </c>
      <c r="P25" s="93">
        <v>19.0568341678511</v>
      </c>
      <c r="Q25" s="93">
        <v>36.3936539459622</v>
      </c>
      <c r="R25" s="93">
        <v>8.61711579686318</v>
      </c>
      <c r="S25" s="93">
        <v>223.022095158956</v>
      </c>
      <c r="T25" s="92">
        <v>0.23481246984147</v>
      </c>
      <c r="U25" s="92">
        <v>0.0372415848889807</v>
      </c>
      <c r="V25" s="92">
        <v>0.229602473732972</v>
      </c>
      <c r="W25" s="92">
        <v>1.54620040945655</v>
      </c>
      <c r="X25" s="92">
        <v>0.119398934601488</v>
      </c>
      <c r="Y25" s="92">
        <v>0.220486093580732</v>
      </c>
      <c r="Z25" s="92">
        <v>0.220486093580732</v>
      </c>
    </row>
    <row r="26" ht="12.75" customHeight="1">
      <c r="A26" s="90" t="s">
        <v>197</v>
      </c>
      <c r="B26" s="91">
        <v>151.0</v>
      </c>
      <c r="C26" s="92">
        <v>0.162921956521739</v>
      </c>
      <c r="D26" s="92">
        <v>0.249362546631914</v>
      </c>
      <c r="E26" s="92">
        <v>0.184004486022299</v>
      </c>
      <c r="F26" s="92">
        <v>0.194180245425135</v>
      </c>
      <c r="G26" s="93">
        <v>0.949321530683652</v>
      </c>
      <c r="H26" s="93">
        <v>1.02719230769231</v>
      </c>
      <c r="I26" s="92">
        <v>0.0807635576923077</v>
      </c>
      <c r="J26" s="92">
        <v>0.75043525100943</v>
      </c>
      <c r="K26" s="92">
        <v>0.0417</v>
      </c>
      <c r="L26" s="92">
        <v>0.118303080730271</v>
      </c>
      <c r="M26" s="92">
        <v>0.0741689230864421</v>
      </c>
      <c r="N26" s="93">
        <v>0.772900224627697</v>
      </c>
      <c r="O26" s="93">
        <v>4.71543426938091</v>
      </c>
      <c r="P26" s="93">
        <v>13.5807009098767</v>
      </c>
      <c r="Q26" s="93">
        <v>18.7899157072117</v>
      </c>
      <c r="R26" s="93">
        <v>4.02373666441137</v>
      </c>
      <c r="S26" s="93">
        <v>49.1273587649727</v>
      </c>
      <c r="T26" s="92">
        <v>0.246906826155004</v>
      </c>
      <c r="U26" s="92">
        <v>0.0381847961697278</v>
      </c>
      <c r="V26" s="92">
        <v>0.0782132308971237</v>
      </c>
      <c r="W26" s="92">
        <v>0.437630617865109</v>
      </c>
      <c r="X26" s="92">
        <v>0.170590187510744</v>
      </c>
      <c r="Y26" s="92">
        <v>0.618531141705312</v>
      </c>
      <c r="Z26" s="92">
        <v>0.618531141705312</v>
      </c>
    </row>
    <row r="27" ht="12.75" customHeight="1">
      <c r="A27" s="90" t="s">
        <v>198</v>
      </c>
      <c r="B27" s="91">
        <v>42.0</v>
      </c>
      <c r="C27" s="92">
        <v>0.0326922727272727</v>
      </c>
      <c r="D27" s="92">
        <v>0.068347697850829</v>
      </c>
      <c r="E27" s="92">
        <v>0.0996627522978996</v>
      </c>
      <c r="F27" s="92">
        <v>0.298137563409121</v>
      </c>
      <c r="G27" s="93">
        <v>0.94681558011312</v>
      </c>
      <c r="H27" s="93">
        <v>1.1274010989011</v>
      </c>
      <c r="I27" s="92">
        <v>0.0865255631868132</v>
      </c>
      <c r="J27" s="92">
        <v>0.701902954623668</v>
      </c>
      <c r="K27" s="92">
        <v>0.0417</v>
      </c>
      <c r="L27" s="92">
        <v>0.282759315002404</v>
      </c>
      <c r="M27" s="92">
        <v>0.0691342922712728</v>
      </c>
      <c r="N27" s="93">
        <v>1.65662798529197</v>
      </c>
      <c r="O27" s="93">
        <v>1.42110147151937</v>
      </c>
      <c r="P27" s="93">
        <v>7.56130095434598</v>
      </c>
      <c r="Q27" s="93">
        <v>20.144916968099</v>
      </c>
      <c r="R27" s="93">
        <v>2.24565729243578</v>
      </c>
      <c r="S27" s="93">
        <v>1476.10064616468</v>
      </c>
      <c r="T27" s="92">
        <v>0.100671106544476</v>
      </c>
      <c r="U27" s="92">
        <v>0.0494624913854639</v>
      </c>
      <c r="V27" s="92">
        <v>0.0355931534700228</v>
      </c>
      <c r="W27" s="92">
        <v>1.25024914224225</v>
      </c>
      <c r="X27" s="92">
        <v>0.0376302542367645</v>
      </c>
      <c r="Y27" s="92">
        <v>0.251406825544756</v>
      </c>
      <c r="Z27" s="92">
        <v>0.251406825544756</v>
      </c>
    </row>
    <row r="28" ht="12.75" customHeight="1">
      <c r="A28" s="90" t="s">
        <v>199</v>
      </c>
      <c r="B28" s="91">
        <v>126.0</v>
      </c>
      <c r="C28" s="92">
        <v>0.293944310344828</v>
      </c>
      <c r="D28" s="92">
        <v>0.131467179575811</v>
      </c>
      <c r="E28" s="92">
        <v>0.295596936601235</v>
      </c>
      <c r="F28" s="92">
        <v>0.317700936626839</v>
      </c>
      <c r="G28" s="93">
        <v>1.14291756475424</v>
      </c>
      <c r="H28" s="93">
        <v>1.23772115384615</v>
      </c>
      <c r="I28" s="92">
        <v>0.0928689663461539</v>
      </c>
      <c r="J28" s="92">
        <v>0.653408562226418</v>
      </c>
      <c r="K28" s="92">
        <v>0.0417</v>
      </c>
      <c r="L28" s="92">
        <v>0.144291512783766</v>
      </c>
      <c r="M28" s="92">
        <v>0.0830789363512525</v>
      </c>
      <c r="N28" s="93">
        <v>2.38795928624249</v>
      </c>
      <c r="O28" s="93">
        <v>1.92598105715985</v>
      </c>
      <c r="P28" s="93">
        <v>10.147179943591</v>
      </c>
      <c r="Q28" s="93">
        <v>13.7364701480965</v>
      </c>
      <c r="R28" s="93">
        <v>3.69318557240744</v>
      </c>
      <c r="S28" s="93">
        <v>28.8351023605947</v>
      </c>
      <c r="T28" s="92">
        <v>0.212694683342178</v>
      </c>
      <c r="U28" s="92">
        <v>0.0407294755419894</v>
      </c>
      <c r="V28" s="92">
        <v>0.0756512985291603</v>
      </c>
      <c r="W28" s="92">
        <v>1.03861144336448</v>
      </c>
      <c r="X28" s="92">
        <v>0.126089384170939</v>
      </c>
      <c r="Y28" s="92">
        <v>0.495993423508095</v>
      </c>
      <c r="Z28" s="92">
        <v>0.495993423508095</v>
      </c>
    </row>
    <row r="29" ht="12.75" customHeight="1">
      <c r="A29" s="90" t="s">
        <v>200</v>
      </c>
      <c r="B29" s="91">
        <v>28.0</v>
      </c>
      <c r="C29" s="92">
        <v>0.022</v>
      </c>
      <c r="D29" s="92">
        <v>0.0856857303848147</v>
      </c>
      <c r="E29" s="92">
        <v>0.182911678325675</v>
      </c>
      <c r="F29" s="92">
        <v>0.250521010235702</v>
      </c>
      <c r="G29" s="93">
        <v>1.37859024356941</v>
      </c>
      <c r="H29" s="93">
        <v>1.37209615384615</v>
      </c>
      <c r="I29" s="92">
        <v>0.100595528846154</v>
      </c>
      <c r="J29" s="92">
        <v>0.56159415941496</v>
      </c>
      <c r="K29" s="92">
        <v>0.0367</v>
      </c>
      <c r="L29" s="92">
        <v>0.0424472384897184</v>
      </c>
      <c r="M29" s="92">
        <v>0.0972602146337654</v>
      </c>
      <c r="N29" s="93">
        <v>2.2189549139518</v>
      </c>
      <c r="O29" s="93">
        <v>2.08865957536789</v>
      </c>
      <c r="P29" s="93">
        <v>19.5520045963248</v>
      </c>
      <c r="Q29" s="93">
        <v>28.4888168817618</v>
      </c>
      <c r="R29" s="93">
        <v>5.70016937337763</v>
      </c>
      <c r="S29" s="93">
        <v>53.3949907149832</v>
      </c>
      <c r="T29" s="92">
        <v>0.194644140515326</v>
      </c>
      <c r="U29" s="92">
        <v>0.0271812512327187</v>
      </c>
      <c r="V29" s="92">
        <v>0.0904898452948591</v>
      </c>
      <c r="W29" s="92">
        <v>1.6648782408839</v>
      </c>
      <c r="X29" s="92">
        <v>0.128067040028143</v>
      </c>
      <c r="Y29" s="92">
        <v>0.294772361169987</v>
      </c>
      <c r="Z29" s="92">
        <v>0.294772361169987</v>
      </c>
    </row>
    <row r="30" ht="12.75" customHeight="1">
      <c r="A30" s="90" t="s">
        <v>201</v>
      </c>
      <c r="B30" s="91">
        <v>189.0</v>
      </c>
      <c r="C30" s="92">
        <v>0.0613162992125984</v>
      </c>
      <c r="D30" s="92">
        <v>0.0926882957332048</v>
      </c>
      <c r="E30" s="92">
        <v>0.113471120023941</v>
      </c>
      <c r="F30" s="92">
        <v>0.267528676462769</v>
      </c>
      <c r="G30" s="93">
        <v>1.01433801825167</v>
      </c>
      <c r="H30" s="93">
        <v>1.02775355113636</v>
      </c>
      <c r="I30" s="92">
        <v>0.0807958291903409</v>
      </c>
      <c r="J30" s="92">
        <v>0.690136827793215</v>
      </c>
      <c r="K30" s="92">
        <v>0.0417</v>
      </c>
      <c r="L30" s="92">
        <v>0.128111066164893</v>
      </c>
      <c r="M30" s="92">
        <v>0.0736503282465354</v>
      </c>
      <c r="N30" s="93">
        <v>1.33750443795464</v>
      </c>
      <c r="O30" s="93">
        <v>1.65984467776589</v>
      </c>
      <c r="P30" s="93">
        <v>11.0223527043939</v>
      </c>
      <c r="Q30" s="93">
        <v>18.0162193987839</v>
      </c>
      <c r="R30" s="93">
        <v>2.21135737324631</v>
      </c>
      <c r="S30" s="93">
        <v>59.0628374449255</v>
      </c>
      <c r="T30" s="92">
        <v>0.2121374073982</v>
      </c>
      <c r="U30" s="92">
        <v>0.0445380927656333</v>
      </c>
      <c r="V30" s="92">
        <v>0.0696311789279054</v>
      </c>
      <c r="W30" s="92">
        <v>1.19507782723776</v>
      </c>
      <c r="X30" s="92">
        <v>0.0866544750162746</v>
      </c>
      <c r="Y30" s="92">
        <v>0.145454385922152</v>
      </c>
      <c r="Z30" s="92">
        <v>0.145454385922152</v>
      </c>
    </row>
    <row r="31" ht="12.75" customHeight="1">
      <c r="A31" s="90" t="s">
        <v>202</v>
      </c>
      <c r="B31" s="91">
        <v>56.0</v>
      </c>
      <c r="C31" s="92">
        <v>0.0504451851851852</v>
      </c>
      <c r="D31" s="92">
        <v>0.0445825336260099</v>
      </c>
      <c r="E31" s="92">
        <v>0.177931047394835</v>
      </c>
      <c r="F31" s="92">
        <v>0.345829544258051</v>
      </c>
      <c r="G31" s="93">
        <v>1.19095539052136</v>
      </c>
      <c r="H31" s="93">
        <v>1.30729807692308</v>
      </c>
      <c r="I31" s="92">
        <v>0.0968696394230769</v>
      </c>
      <c r="J31" s="92">
        <v>0.479085458045689</v>
      </c>
      <c r="K31" s="92">
        <v>0.0317</v>
      </c>
      <c r="L31" s="92">
        <v>0.214523011061111</v>
      </c>
      <c r="M31" s="92">
        <v>0.0801691003640167</v>
      </c>
      <c r="N31" s="93">
        <v>4.65188759098294</v>
      </c>
      <c r="O31" s="93">
        <v>0.542861950849425</v>
      </c>
      <c r="P31" s="93">
        <v>7.59849921412164</v>
      </c>
      <c r="Q31" s="93">
        <v>12.0822549594418</v>
      </c>
      <c r="R31" s="93">
        <v>1.58399493993145</v>
      </c>
      <c r="S31" s="93">
        <v>26.6687450707872</v>
      </c>
      <c r="T31" s="92">
        <v>0.156651064365807</v>
      </c>
      <c r="U31" s="92">
        <v>0.0171372647445333</v>
      </c>
      <c r="V31" s="92">
        <v>0.0468644285838287</v>
      </c>
      <c r="W31" s="92">
        <v>1.70319691196563</v>
      </c>
      <c r="X31" s="92">
        <v>0.0527341689628545</v>
      </c>
      <c r="Y31" s="92">
        <v>0.138842351105488</v>
      </c>
      <c r="Z31" s="92">
        <v>0.138842351105488</v>
      </c>
    </row>
    <row r="32" ht="12.75" customHeight="1">
      <c r="A32" s="90" t="s">
        <v>62</v>
      </c>
      <c r="B32" s="91">
        <v>84.0</v>
      </c>
      <c r="C32" s="92">
        <v>0.1626244</v>
      </c>
      <c r="D32" s="92">
        <v>0.195623557026814</v>
      </c>
      <c r="E32" s="92">
        <v>0.308661499911564</v>
      </c>
      <c r="F32" s="92">
        <v>0.291491897755591</v>
      </c>
      <c r="G32" s="93">
        <v>0.986106816856361</v>
      </c>
      <c r="H32" s="93">
        <v>1.20569871794872</v>
      </c>
      <c r="I32" s="92">
        <v>0.0910276762820513</v>
      </c>
      <c r="J32" s="92">
        <v>0.584801947895741</v>
      </c>
      <c r="K32" s="92">
        <v>0.0367</v>
      </c>
      <c r="L32" s="92">
        <v>0.215836007151628</v>
      </c>
      <c r="M32" s="92">
        <v>0.0761333349705212</v>
      </c>
      <c r="N32" s="93">
        <v>1.64549786012157</v>
      </c>
      <c r="O32" s="93">
        <v>3.11010573116335</v>
      </c>
      <c r="P32" s="93">
        <v>11.7068830469101</v>
      </c>
      <c r="Q32" s="93">
        <v>15.7861702733559</v>
      </c>
      <c r="R32" s="93">
        <v>3.54191773303198</v>
      </c>
      <c r="S32" s="93">
        <v>41.7465035376822</v>
      </c>
      <c r="T32" s="92">
        <v>0.11080421756212</v>
      </c>
      <c r="U32" s="92">
        <v>0.0395315331598025</v>
      </c>
      <c r="V32" s="92">
        <v>0.0225054459669648</v>
      </c>
      <c r="W32" s="92">
        <v>0.922087506310119</v>
      </c>
      <c r="X32" s="92">
        <v>0.178369796418948</v>
      </c>
      <c r="Y32" s="92">
        <v>0.229728464945086</v>
      </c>
      <c r="Z32" s="92">
        <v>0.229728464945086</v>
      </c>
    </row>
    <row r="33" ht="12.75" customHeight="1">
      <c r="A33" s="90" t="s">
        <v>203</v>
      </c>
      <c r="B33" s="91">
        <v>103.0</v>
      </c>
      <c r="C33" s="92">
        <v>0.1637253125</v>
      </c>
      <c r="D33" s="92">
        <v>0.127901774162653</v>
      </c>
      <c r="E33" s="92">
        <v>0.195278099615285</v>
      </c>
      <c r="F33" s="92">
        <v>0.428230901074028</v>
      </c>
      <c r="G33" s="93">
        <v>0.941629708513443</v>
      </c>
      <c r="H33" s="93">
        <v>1.28439311270125</v>
      </c>
      <c r="I33" s="92">
        <v>0.095552603980322</v>
      </c>
      <c r="J33" s="92">
        <v>0.656055047477699</v>
      </c>
      <c r="K33" s="92">
        <v>0.0417</v>
      </c>
      <c r="L33" s="92">
        <v>0.288641920091724</v>
      </c>
      <c r="M33" s="92">
        <v>0.0751939377383727</v>
      </c>
      <c r="N33" s="93">
        <v>1.62972811402311</v>
      </c>
      <c r="O33" s="93">
        <v>2.21661699148062</v>
      </c>
      <c r="P33" s="93">
        <v>9.96725546186833</v>
      </c>
      <c r="Q33" s="93">
        <v>17.1738611194747</v>
      </c>
      <c r="R33" s="93">
        <v>3.01717713120933</v>
      </c>
      <c r="S33" s="93">
        <v>63.607063148469</v>
      </c>
      <c r="T33" s="92">
        <v>0.14522218239297</v>
      </c>
      <c r="U33" s="92">
        <v>0.0687814128570045</v>
      </c>
      <c r="V33" s="92">
        <v>0.0260408728193376</v>
      </c>
      <c r="W33" s="92">
        <v>0.402214548550924</v>
      </c>
      <c r="X33" s="92">
        <v>0.0567789036739036</v>
      </c>
      <c r="Y33" s="92">
        <v>0.949778298689562</v>
      </c>
      <c r="Z33" s="92">
        <v>0.949778298689562</v>
      </c>
    </row>
    <row r="34" ht="12.75" customHeight="1">
      <c r="A34" s="90" t="s">
        <v>204</v>
      </c>
      <c r="B34" s="91">
        <v>37.0</v>
      </c>
      <c r="C34" s="92">
        <v>0.17016</v>
      </c>
      <c r="D34" s="92">
        <v>0.0534360596130669</v>
      </c>
      <c r="E34" s="92">
        <v>0.0972138080992119</v>
      </c>
      <c r="F34" s="92">
        <v>0.319199038769004</v>
      </c>
      <c r="G34" s="93">
        <v>0.579094309289188</v>
      </c>
      <c r="H34" s="93">
        <v>0.843253846153846</v>
      </c>
      <c r="I34" s="92">
        <v>0.0701870961538461</v>
      </c>
      <c r="J34" s="92">
        <v>0.415903217702575</v>
      </c>
      <c r="K34" s="92">
        <v>0.0317</v>
      </c>
      <c r="L34" s="92">
        <v>0.376802091478557</v>
      </c>
      <c r="M34" s="92">
        <v>0.0509072273081925</v>
      </c>
      <c r="N34" s="93">
        <v>2.00659775188665</v>
      </c>
      <c r="O34" s="93">
        <v>0.712159889427917</v>
      </c>
      <c r="P34" s="93">
        <v>9.64855636241075</v>
      </c>
      <c r="Q34" s="93">
        <v>13.2826449679596</v>
      </c>
      <c r="R34" s="93">
        <v>1.89590341632177</v>
      </c>
      <c r="S34" s="93">
        <v>30.1725769703302</v>
      </c>
      <c r="T34" s="92">
        <v>0.102422442338053</v>
      </c>
      <c r="U34" s="92">
        <v>0.0264221480708295</v>
      </c>
      <c r="V34" s="92">
        <v>0.0413578541539191</v>
      </c>
      <c r="W34" s="92">
        <v>0.901979304828155</v>
      </c>
      <c r="X34" s="92">
        <v>0.1353868823829</v>
      </c>
      <c r="Y34" s="92">
        <v>0.259988283981949</v>
      </c>
      <c r="Z34" s="92">
        <v>0.259988283981949</v>
      </c>
    </row>
    <row r="35" ht="12.75" customHeight="1">
      <c r="A35" s="90" t="s">
        <v>205</v>
      </c>
      <c r="B35" s="91">
        <v>288.0</v>
      </c>
      <c r="C35" s="92">
        <v>0.124875680473373</v>
      </c>
      <c r="D35" s="92">
        <v>0.0692165399022004</v>
      </c>
      <c r="E35" s="92">
        <v>0.00185077752937036</v>
      </c>
      <c r="F35" s="92">
        <v>0.285367592748148</v>
      </c>
      <c r="G35" s="93">
        <v>0.0632073627634395</v>
      </c>
      <c r="H35" s="93">
        <v>0.667703765104627</v>
      </c>
      <c r="I35" s="92">
        <v>0.0600929664935161</v>
      </c>
      <c r="J35" s="92">
        <v>0.387978263502901</v>
      </c>
      <c r="K35" s="92">
        <v>0.0317</v>
      </c>
      <c r="L35" s="92">
        <v>0.923469030051783</v>
      </c>
      <c r="M35" s="92">
        <v>0.0221633539643994</v>
      </c>
      <c r="N35" s="93">
        <v>0.0328029969209737</v>
      </c>
      <c r="O35" s="93">
        <v>31.6697670596938</v>
      </c>
      <c r="P35" s="93" t="s">
        <v>179</v>
      </c>
      <c r="Q35" s="93" t="s">
        <v>179</v>
      </c>
      <c r="R35" s="93">
        <v>1.83319702785484</v>
      </c>
      <c r="S35" s="93">
        <v>66.1408014101254</v>
      </c>
      <c r="T35" s="92" t="s">
        <v>179</v>
      </c>
      <c r="U35" s="92">
        <v>0.103913468237719</v>
      </c>
      <c r="V35" s="92">
        <v>0.118606561692076</v>
      </c>
      <c r="W35" s="92">
        <v>2.29521183883026</v>
      </c>
      <c r="X35" s="92">
        <v>-0.0222824684347114</v>
      </c>
      <c r="Y35" s="92">
        <v>0.0985458062663383</v>
      </c>
      <c r="Z35" s="92">
        <v>0.0985458062663384</v>
      </c>
    </row>
    <row r="36" ht="12.75" customHeight="1">
      <c r="A36" s="90" t="s">
        <v>206</v>
      </c>
      <c r="B36" s="91">
        <v>96.0</v>
      </c>
      <c r="C36" s="92">
        <v>0.0912634042553191</v>
      </c>
      <c r="D36" s="92">
        <v>0.120106573134055</v>
      </c>
      <c r="E36" s="92">
        <v>0.265017543975884</v>
      </c>
      <c r="F36" s="92">
        <v>0.306266251896368</v>
      </c>
      <c r="G36" s="93">
        <v>0.82365294067176</v>
      </c>
      <c r="H36" s="93">
        <v>0.993819183864916</v>
      </c>
      <c r="I36" s="92">
        <v>0.0788446030722327</v>
      </c>
      <c r="J36" s="92">
        <v>0.420481679887041</v>
      </c>
      <c r="K36" s="92">
        <v>0.0317</v>
      </c>
      <c r="L36" s="92">
        <v>0.213888195619881</v>
      </c>
      <c r="M36" s="92">
        <v>0.0660488266674372</v>
      </c>
      <c r="N36" s="93">
        <v>2.55660282757093</v>
      </c>
      <c r="O36" s="93">
        <v>1.81508762161354</v>
      </c>
      <c r="P36" s="93">
        <v>11.9132019015525</v>
      </c>
      <c r="Q36" s="93">
        <v>15.0795514459539</v>
      </c>
      <c r="R36" s="93">
        <v>3.52598353791559</v>
      </c>
      <c r="S36" s="93">
        <v>26.8651943923251</v>
      </c>
      <c r="T36" s="92">
        <v>0.107609326149303</v>
      </c>
      <c r="U36" s="92">
        <v>0.03356118040399</v>
      </c>
      <c r="V36" s="92">
        <v>0.0993207388134275</v>
      </c>
      <c r="W36" s="92">
        <v>1.16118012006639</v>
      </c>
      <c r="X36" s="92">
        <v>0.181667851140719</v>
      </c>
      <c r="Y36" s="92">
        <v>0.402217409351476</v>
      </c>
      <c r="Z36" s="92">
        <v>0.402217409351476</v>
      </c>
    </row>
    <row r="37" ht="12.75" customHeight="1">
      <c r="A37" s="90" t="s">
        <v>207</v>
      </c>
      <c r="B37" s="91">
        <v>14.0</v>
      </c>
      <c r="C37" s="92">
        <v>0.1072</v>
      </c>
      <c r="D37" s="92">
        <v>0.0329760281681179</v>
      </c>
      <c r="E37" s="92">
        <v>0.212604564819769</v>
      </c>
      <c r="F37" s="92">
        <v>0.367808254558603</v>
      </c>
      <c r="G37" s="93">
        <v>1.25731003750474</v>
      </c>
      <c r="H37" s="93">
        <v>1.41296314102564</v>
      </c>
      <c r="I37" s="92">
        <v>0.102945380608974</v>
      </c>
      <c r="J37" s="92">
        <v>0.35728368936684</v>
      </c>
      <c r="K37" s="92">
        <v>0.0317</v>
      </c>
      <c r="L37" s="92">
        <v>0.146004369990706</v>
      </c>
      <c r="M37" s="92">
        <v>0.0906919082869309</v>
      </c>
      <c r="N37" s="93">
        <v>7.45118201895742</v>
      </c>
      <c r="O37" s="93">
        <v>0.515387153242185</v>
      </c>
      <c r="P37" s="93">
        <v>11.21387770022</v>
      </c>
      <c r="Q37" s="93">
        <v>15.6008207230496</v>
      </c>
      <c r="R37" s="93">
        <v>3.63716115662248</v>
      </c>
      <c r="S37" s="93">
        <v>29.9170064490861</v>
      </c>
      <c r="T37" s="92">
        <v>0.0796527918781726</v>
      </c>
      <c r="U37" s="92">
        <v>0.0127932120493534</v>
      </c>
      <c r="V37" s="92">
        <v>0.0181351809996665</v>
      </c>
      <c r="W37" s="92">
        <v>1.053207968576</v>
      </c>
      <c r="X37" s="92">
        <v>0.160972029083662</v>
      </c>
      <c r="Y37" s="92">
        <v>0.581974797412523</v>
      </c>
      <c r="Z37" s="92">
        <v>0.581974797412523</v>
      </c>
    </row>
    <row r="38" ht="12.75" customHeight="1">
      <c r="A38" s="90" t="s">
        <v>208</v>
      </c>
      <c r="B38" s="91">
        <v>27.0</v>
      </c>
      <c r="C38" s="92">
        <v>0.0605588235294118</v>
      </c>
      <c r="D38" s="92">
        <v>0.0825223882445302</v>
      </c>
      <c r="E38" s="92">
        <v>0.152998077452169</v>
      </c>
      <c r="F38" s="92">
        <v>0.215650171638032</v>
      </c>
      <c r="G38" s="93">
        <v>0.921453923833883</v>
      </c>
      <c r="H38" s="93">
        <v>1.08980038461538</v>
      </c>
      <c r="I38" s="92">
        <v>0.0843635221153846</v>
      </c>
      <c r="J38" s="92">
        <v>0.542397447827376</v>
      </c>
      <c r="K38" s="92">
        <v>0.0367</v>
      </c>
      <c r="L38" s="92">
        <v>0.210158615774212</v>
      </c>
      <c r="M38" s="92">
        <v>0.0712614938051264</v>
      </c>
      <c r="N38" s="93">
        <v>2.16781038552463</v>
      </c>
      <c r="O38" s="93">
        <v>1.27903488343847</v>
      </c>
      <c r="P38" s="93">
        <v>10.357064881247</v>
      </c>
      <c r="Q38" s="93">
        <v>15.4171630164442</v>
      </c>
      <c r="R38" s="93">
        <v>2.9501646022221</v>
      </c>
      <c r="S38" s="93">
        <v>24.8090671925163</v>
      </c>
      <c r="T38" s="92">
        <v>0.143882362239834</v>
      </c>
      <c r="U38" s="92">
        <v>0.0386703553984758</v>
      </c>
      <c r="V38" s="92">
        <v>0.0513241490539532</v>
      </c>
      <c r="W38" s="92">
        <v>0.997705985916592</v>
      </c>
      <c r="X38" s="92">
        <v>0.116166699697604</v>
      </c>
      <c r="Y38" s="92">
        <v>0.263640583216051</v>
      </c>
      <c r="Z38" s="92">
        <v>0.263640583216051</v>
      </c>
    </row>
    <row r="39" ht="12.75" customHeight="1">
      <c r="A39" s="90" t="s">
        <v>209</v>
      </c>
      <c r="B39" s="91">
        <v>26.0</v>
      </c>
      <c r="C39" s="92">
        <v>0.2892</v>
      </c>
      <c r="D39" s="92">
        <v>0.153957392057245</v>
      </c>
      <c r="E39" s="92">
        <v>0.0436333727237691</v>
      </c>
      <c r="F39" s="92">
        <v>0.2438233577589</v>
      </c>
      <c r="G39" s="93">
        <v>0.67626115243049</v>
      </c>
      <c r="H39" s="93">
        <v>1.31969180161943</v>
      </c>
      <c r="I39" s="92">
        <v>0.0975822785931174</v>
      </c>
      <c r="J39" s="92">
        <v>0.531847491909725</v>
      </c>
      <c r="K39" s="92">
        <v>0.0367</v>
      </c>
      <c r="L39" s="92">
        <v>0.523722353727454</v>
      </c>
      <c r="M39" s="92">
        <v>0.0580086241953203</v>
      </c>
      <c r="N39" s="93">
        <v>0.289231654010178</v>
      </c>
      <c r="O39" s="93">
        <v>9.23064511811549</v>
      </c>
      <c r="P39" s="93">
        <v>14.3195190675443</v>
      </c>
      <c r="Q39" s="93">
        <v>52.025133157987</v>
      </c>
      <c r="R39" s="93">
        <v>1.34501464401442</v>
      </c>
      <c r="S39" s="93">
        <v>20.9773760830748</v>
      </c>
      <c r="T39" s="92">
        <v>0.120668957138144</v>
      </c>
      <c r="U39" s="92">
        <v>1.24949349468552</v>
      </c>
      <c r="V39" s="92">
        <v>1.72540878478955</v>
      </c>
      <c r="W39" s="92">
        <v>16.3652980095446</v>
      </c>
      <c r="X39" s="92">
        <v>0.00309695075773109</v>
      </c>
      <c r="Y39" s="92">
        <v>0.0268986179052827</v>
      </c>
      <c r="Z39" s="92">
        <v>0.0268986179052827</v>
      </c>
    </row>
    <row r="40" ht="12.75" customHeight="1">
      <c r="A40" s="90" t="s">
        <v>210</v>
      </c>
      <c r="B40" s="91">
        <v>261.0</v>
      </c>
      <c r="C40" s="92">
        <v>0.0896672142857143</v>
      </c>
      <c r="D40" s="92">
        <v>0.171069822262512</v>
      </c>
      <c r="E40" s="92">
        <v>0.160532047488193</v>
      </c>
      <c r="F40" s="92">
        <v>0.255801248302559</v>
      </c>
      <c r="G40" s="93">
        <v>0.904155455782601</v>
      </c>
      <c r="H40" s="93">
        <v>0.989273185148184</v>
      </c>
      <c r="I40" s="92">
        <v>0.0785832081460206</v>
      </c>
      <c r="J40" s="92">
        <v>0.644821288044169</v>
      </c>
      <c r="K40" s="92">
        <v>0.0367</v>
      </c>
      <c r="L40" s="92">
        <v>0.135441849848056</v>
      </c>
      <c r="M40" s="92">
        <v>0.0709221826013829</v>
      </c>
      <c r="N40" s="93">
        <v>1.00497562865094</v>
      </c>
      <c r="O40" s="93">
        <v>3.69598130495363</v>
      </c>
      <c r="P40" s="93">
        <v>14.4870549544805</v>
      </c>
      <c r="Q40" s="93">
        <v>21.0557160854288</v>
      </c>
      <c r="R40" s="93">
        <v>3.74911339869163</v>
      </c>
      <c r="S40" s="93">
        <v>76.4486761216497</v>
      </c>
      <c r="T40" s="92">
        <v>0.26456111108579</v>
      </c>
      <c r="U40" s="92">
        <v>0.0501760973478288</v>
      </c>
      <c r="V40" s="92">
        <v>0.115125411689423</v>
      </c>
      <c r="W40" s="92">
        <v>1.02720396471806</v>
      </c>
      <c r="X40" s="92">
        <v>0.11233202565066</v>
      </c>
      <c r="Y40" s="92">
        <v>0.373933734045895</v>
      </c>
      <c r="Z40" s="92">
        <v>0.373933734045895</v>
      </c>
    </row>
    <row r="41" ht="12.75" customHeight="1">
      <c r="A41" s="90" t="s">
        <v>211</v>
      </c>
      <c r="B41" s="91">
        <v>138.0</v>
      </c>
      <c r="C41" s="92">
        <v>0.103022794117647</v>
      </c>
      <c r="D41" s="92">
        <v>0.0454627704107003</v>
      </c>
      <c r="E41" s="92">
        <v>0.370971532529265</v>
      </c>
      <c r="F41" s="92">
        <v>0.385297576260095</v>
      </c>
      <c r="G41" s="93">
        <v>0.907813396874434</v>
      </c>
      <c r="H41" s="93">
        <v>1.05379058883594</v>
      </c>
      <c r="I41" s="92">
        <v>0.0822929588580667</v>
      </c>
      <c r="J41" s="92">
        <v>0.467225024055014</v>
      </c>
      <c r="K41" s="92">
        <v>0.0317</v>
      </c>
      <c r="L41" s="92">
        <v>0.210461941948143</v>
      </c>
      <c r="M41" s="92">
        <v>0.068976409063993</v>
      </c>
      <c r="N41" s="93">
        <v>9.40893236225606</v>
      </c>
      <c r="O41" s="93">
        <v>0.61236785687338</v>
      </c>
      <c r="P41" s="93">
        <v>10.4894667177964</v>
      </c>
      <c r="Q41" s="93">
        <v>13.4286237526919</v>
      </c>
      <c r="R41" s="93">
        <v>2.8352773994918</v>
      </c>
      <c r="S41" s="93">
        <v>60.0985516226211</v>
      </c>
      <c r="T41" s="92">
        <v>-0.0245762834483107</v>
      </c>
      <c r="U41" s="92">
        <v>0.00771182361585725</v>
      </c>
      <c r="V41" s="92">
        <v>0.0117329045175079</v>
      </c>
      <c r="W41" s="92">
        <v>0.654095818007321</v>
      </c>
      <c r="X41" s="92">
        <v>0.122665561535791</v>
      </c>
      <c r="Y41" s="92">
        <v>0.181361105184107</v>
      </c>
      <c r="Z41" s="92">
        <v>0.181361105184107</v>
      </c>
    </row>
    <row r="42" ht="12.75" customHeight="1">
      <c r="A42" s="90" t="s">
        <v>212</v>
      </c>
      <c r="B42" s="91">
        <v>127.0</v>
      </c>
      <c r="C42" s="92">
        <v>0.149191470588235</v>
      </c>
      <c r="D42" s="92">
        <v>0.126728649536756</v>
      </c>
      <c r="E42" s="92">
        <v>0.175578487074316</v>
      </c>
      <c r="F42" s="92">
        <v>0.22624079828049</v>
      </c>
      <c r="G42" s="93">
        <v>0.836315904208749</v>
      </c>
      <c r="H42" s="93">
        <v>0.949820655906593</v>
      </c>
      <c r="I42" s="92">
        <v>0.0763146877146291</v>
      </c>
      <c r="J42" s="92">
        <v>0.704907468083432</v>
      </c>
      <c r="K42" s="92">
        <v>0.0417</v>
      </c>
      <c r="L42" s="92">
        <v>0.164931881427188</v>
      </c>
      <c r="M42" s="92">
        <v>0.0678545583626352</v>
      </c>
      <c r="N42" s="93">
        <v>1.47424846510813</v>
      </c>
      <c r="O42" s="93">
        <v>3.67150358600098</v>
      </c>
      <c r="P42" s="93">
        <v>17.5655233332071</v>
      </c>
      <c r="Q42" s="93">
        <v>29.7683528033261</v>
      </c>
      <c r="R42" s="93">
        <v>4.09997008547726</v>
      </c>
      <c r="S42" s="93">
        <v>254.404043217238</v>
      </c>
      <c r="T42" s="92">
        <v>0.233327269491198</v>
      </c>
      <c r="U42" s="92">
        <v>0.0338313784921304</v>
      </c>
      <c r="V42" s="92">
        <v>0.244923144800665</v>
      </c>
      <c r="W42" s="92">
        <v>2.76818095935093</v>
      </c>
      <c r="X42" s="92">
        <v>0.103913599296599</v>
      </c>
      <c r="Y42" s="92">
        <v>0.125360850544058</v>
      </c>
      <c r="Z42" s="92">
        <v>0.125360850544058</v>
      </c>
    </row>
    <row r="43" ht="12.75" customHeight="1">
      <c r="A43" s="90" t="s">
        <v>213</v>
      </c>
      <c r="B43" s="91">
        <v>35.0</v>
      </c>
      <c r="C43" s="92">
        <v>0.132924210526316</v>
      </c>
      <c r="D43" s="92">
        <v>0.102192697350645</v>
      </c>
      <c r="E43" s="92">
        <v>0.0956826785683723</v>
      </c>
      <c r="F43" s="92">
        <v>0.313465093821176</v>
      </c>
      <c r="G43" s="93">
        <v>0.920377891379304</v>
      </c>
      <c r="H43" s="93">
        <v>1.28651201923077</v>
      </c>
      <c r="I43" s="92">
        <v>0.0956744411057693</v>
      </c>
      <c r="J43" s="92">
        <v>0.537821091720982</v>
      </c>
      <c r="K43" s="92">
        <v>0.0367</v>
      </c>
      <c r="L43" s="92">
        <v>0.377957124638856</v>
      </c>
      <c r="M43" s="92">
        <v>0.0678362203285507</v>
      </c>
      <c r="N43" s="93">
        <v>1.14332082623009</v>
      </c>
      <c r="O43" s="93">
        <v>1.60103059235728</v>
      </c>
      <c r="P43" s="93">
        <v>14.4352878012779</v>
      </c>
      <c r="Q43" s="93">
        <v>15.587206893935</v>
      </c>
      <c r="R43" s="93">
        <v>1.69323171250784</v>
      </c>
      <c r="S43" s="93">
        <v>22.8463716592329</v>
      </c>
      <c r="T43" s="92">
        <v>0.998947508891745</v>
      </c>
      <c r="U43" s="92">
        <v>0.00596031792602296</v>
      </c>
      <c r="V43" s="92">
        <v>0.0547644610343764</v>
      </c>
      <c r="W43" s="92">
        <v>2.9860357449840498</v>
      </c>
      <c r="X43" s="92">
        <v>0.143441336231466</v>
      </c>
      <c r="Y43" s="92">
        <v>0.0630050544985814</v>
      </c>
      <c r="Z43" s="92">
        <v>0.0630050544985814</v>
      </c>
    </row>
    <row r="44" ht="12.75" customHeight="1">
      <c r="A44" s="90" t="s">
        <v>214</v>
      </c>
      <c r="B44" s="91">
        <v>56.0</v>
      </c>
      <c r="C44" s="92">
        <v>0.115685294117647</v>
      </c>
      <c r="D44" s="92">
        <v>0.128430865866109</v>
      </c>
      <c r="E44" s="92">
        <v>0.0946832967802005</v>
      </c>
      <c r="F44" s="92">
        <v>0.224619887877606</v>
      </c>
      <c r="G44" s="93">
        <v>0.58888594415237</v>
      </c>
      <c r="H44" s="93">
        <v>0.972758592471358</v>
      </c>
      <c r="I44" s="92">
        <v>0.0776336190671031</v>
      </c>
      <c r="J44" s="92">
        <v>0.431119007580864</v>
      </c>
      <c r="K44" s="92">
        <v>0.0317</v>
      </c>
      <c r="L44" s="92">
        <v>0.430458259245953</v>
      </c>
      <c r="M44" s="92">
        <v>0.0524029026353725</v>
      </c>
      <c r="N44" s="93">
        <v>0.827805465858862</v>
      </c>
      <c r="O44" s="93">
        <v>2.70409556818605</v>
      </c>
      <c r="P44" s="93">
        <v>12.2373960381685</v>
      </c>
      <c r="Q44" s="93">
        <v>21.0077474019629</v>
      </c>
      <c r="R44" s="93">
        <v>2.7708593361769</v>
      </c>
      <c r="S44" s="93">
        <v>52.8861987961272</v>
      </c>
      <c r="T44" s="92">
        <v>0.217323286841382</v>
      </c>
      <c r="U44" s="92">
        <v>0.0491260868910232</v>
      </c>
      <c r="V44" s="92">
        <v>0.0742190175406572</v>
      </c>
      <c r="W44" s="92">
        <v>1.25367803877885</v>
      </c>
      <c r="X44" s="92">
        <v>0.104785056486679</v>
      </c>
      <c r="Y44" s="92">
        <v>0.823888466273776</v>
      </c>
      <c r="Z44" s="92">
        <v>0.823888466273776</v>
      </c>
    </row>
    <row r="45" ht="12.75" customHeight="1">
      <c r="A45" s="90" t="s">
        <v>215</v>
      </c>
      <c r="B45" s="91">
        <v>80.0</v>
      </c>
      <c r="C45" s="92">
        <v>0.0745721428571429</v>
      </c>
      <c r="D45" s="92">
        <v>0.152295507546454</v>
      </c>
      <c r="E45" s="92">
        <v>0.0861450316591538</v>
      </c>
      <c r="F45" s="92">
        <v>0.180209608788359</v>
      </c>
      <c r="G45" s="93">
        <v>0.82845001279131</v>
      </c>
      <c r="H45" s="93">
        <v>1.18083379120879</v>
      </c>
      <c r="I45" s="92">
        <v>0.0895979429945055</v>
      </c>
      <c r="J45" s="92">
        <v>0.495537135787418</v>
      </c>
      <c r="K45" s="92">
        <v>0.0317</v>
      </c>
      <c r="L45" s="92">
        <v>0.353324030557222</v>
      </c>
      <c r="M45" s="92">
        <v>0.0646610597072489</v>
      </c>
      <c r="N45" s="93">
        <v>0.638439562203935</v>
      </c>
      <c r="O45" s="93">
        <v>3.45860099478564</v>
      </c>
      <c r="P45" s="93">
        <v>12.9658678080393</v>
      </c>
      <c r="Q45" s="93">
        <v>22.5581113578545</v>
      </c>
      <c r="R45" s="93">
        <v>3.54568548336232</v>
      </c>
      <c r="S45" s="93">
        <v>28.3702224005833</v>
      </c>
      <c r="T45" s="92">
        <v>0.0621866493018268</v>
      </c>
      <c r="U45" s="92">
        <v>0.0794399816950208</v>
      </c>
      <c r="V45" s="92">
        <v>0.0298363006389241</v>
      </c>
      <c r="W45" s="92">
        <v>0.199516963086896</v>
      </c>
      <c r="X45" s="92">
        <v>0.0576574741331493</v>
      </c>
      <c r="Y45" s="92">
        <v>1.26856845511517</v>
      </c>
      <c r="Z45" s="92">
        <v>1.26856845511517</v>
      </c>
    </row>
    <row r="46" ht="12.75" customHeight="1">
      <c r="A46" s="90" t="s">
        <v>216</v>
      </c>
      <c r="B46" s="91">
        <v>135.0</v>
      </c>
      <c r="C46" s="92">
        <v>0.121248548387097</v>
      </c>
      <c r="D46" s="92">
        <v>0.165082160290081</v>
      </c>
      <c r="E46" s="92">
        <v>0.303761188023897</v>
      </c>
      <c r="F46" s="92">
        <v>0.276585931188442</v>
      </c>
      <c r="G46" s="93">
        <v>0.910082540507666</v>
      </c>
      <c r="H46" s="93">
        <v>1.02787678349876</v>
      </c>
      <c r="I46" s="92">
        <v>0.0808029150511787</v>
      </c>
      <c r="J46" s="92">
        <v>0.616294115675681</v>
      </c>
      <c r="K46" s="92">
        <v>0.0367</v>
      </c>
      <c r="L46" s="92">
        <v>0.158901782228833</v>
      </c>
      <c r="M46" s="92">
        <v>0.0714622050849403</v>
      </c>
      <c r="N46" s="93">
        <v>2.05463293188035</v>
      </c>
      <c r="O46" s="93">
        <v>2.66313849857388</v>
      </c>
      <c r="P46" s="93">
        <v>12.7984647555162</v>
      </c>
      <c r="Q46" s="93">
        <v>16.1311424834492</v>
      </c>
      <c r="R46" s="93">
        <v>4.91823319690118</v>
      </c>
      <c r="S46" s="93">
        <v>67.1106872506376</v>
      </c>
      <c r="T46" s="92">
        <v>0.113278040353836</v>
      </c>
      <c r="U46" s="92">
        <v>0.0394109788742818</v>
      </c>
      <c r="V46" s="92">
        <v>0.0577277315382503</v>
      </c>
      <c r="W46" s="92">
        <v>0.41539123447972</v>
      </c>
      <c r="X46" s="92">
        <v>0.193132505307427</v>
      </c>
      <c r="Y46" s="92">
        <v>0.592903521831418</v>
      </c>
      <c r="Z46" s="92">
        <v>0.592903521831418</v>
      </c>
    </row>
    <row r="47" ht="12.75" customHeight="1">
      <c r="A47" s="90" t="s">
        <v>217</v>
      </c>
      <c r="B47" s="91">
        <v>67.0</v>
      </c>
      <c r="C47" s="92">
        <v>0.0699116666666666</v>
      </c>
      <c r="D47" s="92">
        <v>0.22444349906632</v>
      </c>
      <c r="E47" s="92">
        <v>0.359705695859506</v>
      </c>
      <c r="F47" s="92">
        <v>0.302520959345574</v>
      </c>
      <c r="G47" s="93">
        <v>1.04455125866421</v>
      </c>
      <c r="H47" s="93">
        <v>1.11497692307692</v>
      </c>
      <c r="I47" s="92">
        <v>0.0858111730769231</v>
      </c>
      <c r="J47" s="92">
        <v>0.427134073384116</v>
      </c>
      <c r="K47" s="92">
        <v>0.0317</v>
      </c>
      <c r="L47" s="92">
        <v>0.117478186282827</v>
      </c>
      <c r="M47" s="92">
        <v>0.0779646672041438</v>
      </c>
      <c r="N47" s="93">
        <v>1.95207203453317</v>
      </c>
      <c r="O47" s="93">
        <v>3.96461353522174</v>
      </c>
      <c r="P47" s="93">
        <v>14.0658873923739</v>
      </c>
      <c r="Q47" s="93">
        <v>17.6940231476821</v>
      </c>
      <c r="R47" s="93">
        <v>5.48495250615443</v>
      </c>
      <c r="S47" s="93">
        <v>50.4016391704349</v>
      </c>
      <c r="T47" s="92">
        <v>0.150119303089488</v>
      </c>
      <c r="U47" s="92">
        <v>0.0308367221149599</v>
      </c>
      <c r="V47" s="92">
        <v>0.0543792666551492</v>
      </c>
      <c r="W47" s="92">
        <v>0.386272641904111</v>
      </c>
      <c r="X47" s="92">
        <v>0.21658696211285</v>
      </c>
      <c r="Y47" s="92">
        <v>0.229558537965363</v>
      </c>
      <c r="Z47" s="92">
        <v>0.229558537965364</v>
      </c>
    </row>
    <row r="48" ht="12.75" customHeight="1">
      <c r="A48" s="90" t="s">
        <v>218</v>
      </c>
      <c r="B48" s="91">
        <v>24.0</v>
      </c>
      <c r="C48" s="92">
        <v>0.0482805555555555</v>
      </c>
      <c r="D48" s="92">
        <v>0.140234658470814</v>
      </c>
      <c r="E48" s="92">
        <v>0.0767742231843918</v>
      </c>
      <c r="F48" s="92">
        <v>0.26451028841659</v>
      </c>
      <c r="G48" s="93">
        <v>0.803871433242021</v>
      </c>
      <c r="H48" s="93">
        <v>1.0293143812709</v>
      </c>
      <c r="I48" s="92">
        <v>0.0808855769230769</v>
      </c>
      <c r="J48" s="92">
        <v>0.353452061816203</v>
      </c>
      <c r="K48" s="92">
        <v>0.0317</v>
      </c>
      <c r="L48" s="92">
        <v>0.300883810736238</v>
      </c>
      <c r="M48" s="92">
        <v>0.0622712263850657</v>
      </c>
      <c r="N48" s="93">
        <v>0.677601067989077</v>
      </c>
      <c r="O48" s="93">
        <v>1.55888702220919</v>
      </c>
      <c r="P48" s="93">
        <v>8.22987921952886</v>
      </c>
      <c r="Q48" s="93">
        <v>11.1186368413732</v>
      </c>
      <c r="R48" s="93">
        <v>0.88865765751409</v>
      </c>
      <c r="S48" s="93">
        <v>43.7155592511487</v>
      </c>
      <c r="T48" s="92">
        <v>-0.111443902968105</v>
      </c>
      <c r="U48" s="92">
        <v>0.0169807187880239</v>
      </c>
      <c r="V48" s="92">
        <v>0.0339973607703508</v>
      </c>
      <c r="W48" s="92">
        <v>0.312320129787636</v>
      </c>
      <c r="X48" s="92">
        <v>0.0739225709202151</v>
      </c>
      <c r="Y48" s="92">
        <v>0.171685250392892</v>
      </c>
      <c r="Z48" s="92">
        <v>0.171685250392892</v>
      </c>
    </row>
    <row r="49" ht="12.75" customHeight="1">
      <c r="A49" s="90" t="s">
        <v>219</v>
      </c>
      <c r="B49" s="91">
        <v>25.0</v>
      </c>
      <c r="C49" s="92">
        <v>0.0497513043478261</v>
      </c>
      <c r="D49" s="92">
        <v>0.141188296101462</v>
      </c>
      <c r="E49" s="92">
        <v>0.0873220618753389</v>
      </c>
      <c r="F49" s="92">
        <v>0.266566919227872</v>
      </c>
      <c r="G49" s="93">
        <v>0.753800718607511</v>
      </c>
      <c r="H49" s="93">
        <v>1.04176642628205</v>
      </c>
      <c r="I49" s="92">
        <v>0.081601569511218</v>
      </c>
      <c r="J49" s="92">
        <v>0.344791450590291</v>
      </c>
      <c r="K49" s="92">
        <v>0.0317</v>
      </c>
      <c r="L49" s="92">
        <v>0.41599477558677</v>
      </c>
      <c r="M49" s="92">
        <v>0.055567963546531</v>
      </c>
      <c r="N49" s="93">
        <v>0.817045320002952</v>
      </c>
      <c r="O49" s="93">
        <v>1.50602751082305</v>
      </c>
      <c r="P49" s="93">
        <v>9.79403302030722</v>
      </c>
      <c r="Q49" s="93">
        <v>10.6659491499243</v>
      </c>
      <c r="R49" s="93">
        <v>1.02942493149819</v>
      </c>
      <c r="S49" s="93">
        <v>20.030632186557</v>
      </c>
      <c r="T49" s="92">
        <v>0.134285166035046</v>
      </c>
      <c r="U49" s="92">
        <v>0.00162255027773991</v>
      </c>
      <c r="V49" s="92">
        <v>0.0111802381348609</v>
      </c>
      <c r="W49" s="92">
        <v>0.133683497499941</v>
      </c>
      <c r="X49" s="92">
        <v>0.101264593774603</v>
      </c>
      <c r="Y49" s="92">
        <v>0.242884367640906</v>
      </c>
      <c r="Z49" s="92">
        <v>0.242884367640906</v>
      </c>
    </row>
    <row r="50" ht="12.75" customHeight="1">
      <c r="A50" s="90" t="s">
        <v>220</v>
      </c>
      <c r="B50" s="91">
        <v>52.0</v>
      </c>
      <c r="C50" s="92">
        <v>0.0950253658536586</v>
      </c>
      <c r="D50" s="92">
        <v>0.147057962249568</v>
      </c>
      <c r="E50" s="92">
        <v>0.11993384917519</v>
      </c>
      <c r="F50" s="92">
        <v>0.286073584363323</v>
      </c>
      <c r="G50" s="93">
        <v>0.692923927535757</v>
      </c>
      <c r="H50" s="93">
        <v>0.829114795918367</v>
      </c>
      <c r="I50" s="92">
        <v>0.0693741007653061</v>
      </c>
      <c r="J50" s="92">
        <v>0.367337721550747</v>
      </c>
      <c r="K50" s="92">
        <v>0.0317</v>
      </c>
      <c r="L50" s="92">
        <v>0.247569420661596</v>
      </c>
      <c r="M50" s="92">
        <v>0.0569079652109037</v>
      </c>
      <c r="N50" s="93">
        <v>1.04806898928144</v>
      </c>
      <c r="O50" s="93">
        <v>1.37857961732231</v>
      </c>
      <c r="P50" s="93">
        <v>8.59474553792842</v>
      </c>
      <c r="Q50" s="93">
        <v>9.36714930985569</v>
      </c>
      <c r="R50" s="93">
        <v>1.29589446220892</v>
      </c>
      <c r="S50" s="93">
        <v>17.6772412012207</v>
      </c>
      <c r="T50" s="92">
        <v>-0.222472271611684</v>
      </c>
      <c r="U50" s="92">
        <v>0.00693536648722243</v>
      </c>
      <c r="V50" s="92">
        <v>0.025281902482063</v>
      </c>
      <c r="W50" s="92">
        <v>0.290828864739254</v>
      </c>
      <c r="X50" s="92">
        <v>0.124086737589596</v>
      </c>
      <c r="Y50" s="92">
        <v>0.231170938916664</v>
      </c>
      <c r="Z50" s="92">
        <v>0.231170938916664</v>
      </c>
    </row>
    <row r="51" ht="12.75" customHeight="1">
      <c r="A51" s="90" t="s">
        <v>221</v>
      </c>
      <c r="B51" s="91">
        <v>148.0</v>
      </c>
      <c r="C51" s="92">
        <v>0.157274375</v>
      </c>
      <c r="D51" s="92">
        <v>0.185566562307383</v>
      </c>
      <c r="E51" s="92">
        <v>0.0654616859966595</v>
      </c>
      <c r="F51" s="92">
        <v>0.15868320344199</v>
      </c>
      <c r="G51" s="93">
        <v>0.728675238026875</v>
      </c>
      <c r="H51" s="93">
        <v>1.098229179911</v>
      </c>
      <c r="I51" s="92">
        <v>0.0848481778448824</v>
      </c>
      <c r="J51" s="92">
        <v>0.416318629027773</v>
      </c>
      <c r="K51" s="92">
        <v>0.0317</v>
      </c>
      <c r="L51" s="92">
        <v>0.425518538836584</v>
      </c>
      <c r="M51" s="92">
        <v>0.0568370677940532</v>
      </c>
      <c r="N51" s="93">
        <v>0.37861766982042</v>
      </c>
      <c r="O51" s="93">
        <v>4.94099573821185</v>
      </c>
      <c r="P51" s="93">
        <v>20.7865401702643</v>
      </c>
      <c r="Q51" s="93">
        <v>24.6862196052828</v>
      </c>
      <c r="R51" s="93">
        <v>1.19360016637034</v>
      </c>
      <c r="S51" s="93">
        <v>19.0470588635215</v>
      </c>
      <c r="T51" s="92" t="s">
        <v>179</v>
      </c>
      <c r="U51" s="92">
        <v>0.0191650582699965</v>
      </c>
      <c r="V51" s="92">
        <v>0.0147023341345641</v>
      </c>
      <c r="W51" s="92">
        <v>0.0550526725637167</v>
      </c>
      <c r="X51" s="92">
        <v>0.13451620265588</v>
      </c>
      <c r="Y51" s="92">
        <v>0.483135302633786</v>
      </c>
      <c r="Z51" s="92">
        <v>0.483135302633786</v>
      </c>
    </row>
    <row r="52" ht="12.75" customHeight="1">
      <c r="A52" s="90" t="s">
        <v>222</v>
      </c>
      <c r="B52" s="91">
        <v>137.0</v>
      </c>
      <c r="C52" s="92">
        <v>0.0695631325301205</v>
      </c>
      <c r="D52" s="92">
        <v>0.132212135262287</v>
      </c>
      <c r="E52" s="92">
        <v>0.241587306996997</v>
      </c>
      <c r="F52" s="92">
        <v>0.289530328846995</v>
      </c>
      <c r="G52" s="93">
        <v>1.11236292531389</v>
      </c>
      <c r="H52" s="93">
        <v>1.22661991417673</v>
      </c>
      <c r="I52" s="92">
        <v>0.0922306450651621</v>
      </c>
      <c r="J52" s="92">
        <v>0.462176858732963</v>
      </c>
      <c r="K52" s="92">
        <v>0.0317</v>
      </c>
      <c r="L52" s="92">
        <v>0.169667995605813</v>
      </c>
      <c r="M52" s="92">
        <v>0.0798091416599475</v>
      </c>
      <c r="N52" s="93">
        <v>2.16480007613793</v>
      </c>
      <c r="O52" s="93">
        <v>1.79709808464089</v>
      </c>
      <c r="P52" s="93">
        <v>10.457266774642</v>
      </c>
      <c r="Q52" s="93">
        <v>13.5649130348657</v>
      </c>
      <c r="R52" s="93">
        <v>3.14768654278055</v>
      </c>
      <c r="S52" s="93">
        <v>161.094301085539</v>
      </c>
      <c r="T52" s="92">
        <v>0.229462905976871</v>
      </c>
      <c r="U52" s="92">
        <v>0.0302901786555259</v>
      </c>
      <c r="V52" s="92">
        <v>0.0740828932662279</v>
      </c>
      <c r="W52" s="92">
        <v>0.885161490748921</v>
      </c>
      <c r="X52" s="92">
        <v>0.166572418521129</v>
      </c>
      <c r="Y52" s="92">
        <v>0.253584179105686</v>
      </c>
      <c r="Z52" s="92">
        <v>0.253584179105686</v>
      </c>
    </row>
    <row r="53" ht="12.75" customHeight="1">
      <c r="A53" s="90" t="s">
        <v>223</v>
      </c>
      <c r="B53" s="91">
        <v>124.0</v>
      </c>
      <c r="C53" s="92">
        <v>0.0376055555555556</v>
      </c>
      <c r="D53" s="92">
        <v>0.160908660188598</v>
      </c>
      <c r="E53" s="92">
        <v>0.13239467195959</v>
      </c>
      <c r="F53" s="92">
        <v>0.335192937569405</v>
      </c>
      <c r="G53" s="93">
        <v>0.905157505635706</v>
      </c>
      <c r="H53" s="93">
        <v>1.28092171625544</v>
      </c>
      <c r="I53" s="92">
        <v>0.095352998684688</v>
      </c>
      <c r="J53" s="92">
        <v>0.744877085925058</v>
      </c>
      <c r="K53" s="92">
        <v>0.0417</v>
      </c>
      <c r="L53" s="92">
        <v>0.336378614278775</v>
      </c>
      <c r="M53" s="92">
        <v>0.0716944820490617</v>
      </c>
      <c r="N53" s="93">
        <v>0.837820507111029</v>
      </c>
      <c r="O53" s="93">
        <v>1.83086005459743</v>
      </c>
      <c r="P53" s="93">
        <v>6.47150587777397</v>
      </c>
      <c r="Q53" s="93">
        <v>11.119699956175</v>
      </c>
      <c r="R53" s="93">
        <v>1.41706748402849</v>
      </c>
      <c r="S53" s="93">
        <v>25.7988782863604</v>
      </c>
      <c r="T53" s="92">
        <v>0.123878915016504</v>
      </c>
      <c r="U53" s="92">
        <v>0.198896332018927</v>
      </c>
      <c r="V53" s="92">
        <v>0.105250481310574</v>
      </c>
      <c r="W53" s="92">
        <v>1.09080443784155</v>
      </c>
      <c r="X53" s="92">
        <v>0.0214529344178868</v>
      </c>
      <c r="Y53" s="92">
        <v>2.61659523037703</v>
      </c>
      <c r="Z53" s="92">
        <v>2.61659523037703</v>
      </c>
    </row>
    <row r="54" ht="12.75" customHeight="1">
      <c r="A54" s="90" t="s">
        <v>224</v>
      </c>
      <c r="B54" s="91">
        <v>25.0</v>
      </c>
      <c r="C54" s="92">
        <v>0.0171823529411765</v>
      </c>
      <c r="D54" s="92">
        <v>0.0942286662098157</v>
      </c>
      <c r="E54" s="92">
        <v>0.214054047816898</v>
      </c>
      <c r="F54" s="92">
        <v>0.320141312597028</v>
      </c>
      <c r="G54" s="93">
        <v>0.99913957031236</v>
      </c>
      <c r="H54" s="93">
        <v>1.34258192307692</v>
      </c>
      <c r="I54" s="92">
        <v>0.0988984605769231</v>
      </c>
      <c r="J54" s="92">
        <v>0.498746610634114</v>
      </c>
      <c r="K54" s="92">
        <v>0.0317</v>
      </c>
      <c r="L54" s="92">
        <v>0.341591574571938</v>
      </c>
      <c r="M54" s="92">
        <v>0.0716126514540695</v>
      </c>
      <c r="N54" s="93">
        <v>2.79064675867211</v>
      </c>
      <c r="O54" s="93">
        <v>1.21359186787418</v>
      </c>
      <c r="P54" s="93">
        <v>8.90598212015623</v>
      </c>
      <c r="Q54" s="93">
        <v>12.7691868767983</v>
      </c>
      <c r="R54" s="93">
        <v>4.25147612312172</v>
      </c>
      <c r="S54" s="93">
        <v>19.6774539534297</v>
      </c>
      <c r="T54" s="92">
        <v>0.104208584967247</v>
      </c>
      <c r="U54" s="92">
        <v>0.0302661061457389</v>
      </c>
      <c r="V54" s="92">
        <v>0.0491743810851109</v>
      </c>
      <c r="W54" s="92">
        <v>0.915588971735056</v>
      </c>
      <c r="X54" s="92">
        <v>0.277691456307458</v>
      </c>
      <c r="Y54" s="92">
        <v>0.303623078938587</v>
      </c>
      <c r="Z54" s="92">
        <v>0.303623078938587</v>
      </c>
    </row>
    <row r="55" ht="12.75" customHeight="1">
      <c r="A55" s="90" t="s">
        <v>225</v>
      </c>
      <c r="B55" s="91">
        <v>8.0</v>
      </c>
      <c r="C55" s="92">
        <v>0.047225</v>
      </c>
      <c r="D55" s="92">
        <v>0.122489820184463</v>
      </c>
      <c r="E55" s="92">
        <v>0.159914258594992</v>
      </c>
      <c r="F55" s="92">
        <v>0.376426333500948</v>
      </c>
      <c r="G55" s="93">
        <v>0.76428600647835</v>
      </c>
      <c r="H55" s="93">
        <v>0.807802197802198</v>
      </c>
      <c r="I55" s="92">
        <v>0.0681486263736264</v>
      </c>
      <c r="J55" s="92">
        <v>0.335580030578304</v>
      </c>
      <c r="K55" s="92">
        <v>0.0317</v>
      </c>
      <c r="L55" s="92">
        <v>0.0995743165089188</v>
      </c>
      <c r="M55" s="92">
        <v>0.0632566769814505</v>
      </c>
      <c r="N55" s="93">
        <v>1.52781825462454</v>
      </c>
      <c r="O55" s="93">
        <v>1.13877548109235</v>
      </c>
      <c r="P55" s="93">
        <v>5.90094158244846</v>
      </c>
      <c r="Q55" s="93">
        <v>9.30176076337893</v>
      </c>
      <c r="R55" s="93">
        <v>1.64927904471846</v>
      </c>
      <c r="S55" s="93">
        <v>9.46788551210341</v>
      </c>
      <c r="T55" s="92">
        <v>0.020746187899201</v>
      </c>
      <c r="U55" s="92">
        <v>0.1325311079812</v>
      </c>
      <c r="V55" s="92">
        <v>0.0664072935478613</v>
      </c>
      <c r="W55" s="92">
        <v>0.979234927170243</v>
      </c>
      <c r="X55" s="92">
        <v>0.1683348365694</v>
      </c>
      <c r="Y55" s="92">
        <v>0.336457252760755</v>
      </c>
      <c r="Z55" s="92">
        <v>0.336457252760755</v>
      </c>
    </row>
    <row r="56" ht="12.75" customHeight="1">
      <c r="A56" s="90" t="s">
        <v>226</v>
      </c>
      <c r="B56" s="91">
        <v>392.0</v>
      </c>
      <c r="C56" s="92">
        <v>0.265929523809524</v>
      </c>
      <c r="D56" s="92">
        <v>0.239108003754803</v>
      </c>
      <c r="E56" s="92">
        <v>0.118405009888881</v>
      </c>
      <c r="F56" s="92">
        <v>0.414623511974331</v>
      </c>
      <c r="G56" s="93">
        <v>0.914187486607376</v>
      </c>
      <c r="H56" s="93">
        <v>1.26674526280171</v>
      </c>
      <c r="I56" s="92">
        <v>0.0945378526110986</v>
      </c>
      <c r="J56" s="92">
        <v>0.719289256040649</v>
      </c>
      <c r="K56" s="92">
        <v>0.0417</v>
      </c>
      <c r="L56" s="92">
        <v>0.325144587893957</v>
      </c>
      <c r="M56" s="92">
        <v>0.0719344990725901</v>
      </c>
      <c r="N56" s="93">
        <v>0.532699242305594</v>
      </c>
      <c r="O56" s="93">
        <v>2.68070779259924</v>
      </c>
      <c r="P56" s="93">
        <v>5.08840537489241</v>
      </c>
      <c r="Q56" s="93">
        <v>10.8700845184899</v>
      </c>
      <c r="R56" s="93">
        <v>1.34636191879728</v>
      </c>
      <c r="S56" s="93">
        <v>29.3927223334758</v>
      </c>
      <c r="T56" s="92">
        <v>-0.0279635396897374</v>
      </c>
      <c r="U56" s="92">
        <v>0.620618990024753</v>
      </c>
      <c r="V56" s="92">
        <v>0.383381829540683</v>
      </c>
      <c r="W56" s="92">
        <v>2.49475865555165</v>
      </c>
      <c r="X56" s="92">
        <v>0.0625278446352114</v>
      </c>
      <c r="Y56" s="92">
        <v>0.554036070437921</v>
      </c>
      <c r="Z56" s="92">
        <v>0.554036070437921</v>
      </c>
    </row>
    <row r="57" ht="12.75" customHeight="1">
      <c r="A57" s="90" t="s">
        <v>227</v>
      </c>
      <c r="B57" s="91">
        <v>85.0</v>
      </c>
      <c r="C57" s="92">
        <v>0.227994285714286</v>
      </c>
      <c r="D57" s="92">
        <v>0.0741478739806423</v>
      </c>
      <c r="E57" s="92">
        <v>0.102700424601836</v>
      </c>
      <c r="F57" s="92">
        <v>0.17534151363781</v>
      </c>
      <c r="G57" s="93">
        <v>0.66899854629744</v>
      </c>
      <c r="H57" s="93">
        <v>0.964229967948718</v>
      </c>
      <c r="I57" s="92">
        <v>0.0771432231570513</v>
      </c>
      <c r="J57" s="92">
        <v>0.431532349768189</v>
      </c>
      <c r="K57" s="92">
        <v>0.0317</v>
      </c>
      <c r="L57" s="92">
        <v>0.32320000750224</v>
      </c>
      <c r="M57" s="92">
        <v>0.0583577969966379</v>
      </c>
      <c r="N57" s="93">
        <v>1.45304879661563</v>
      </c>
      <c r="O57" s="93">
        <v>1.93393962393519</v>
      </c>
      <c r="P57" s="93">
        <v>16.0256438042224</v>
      </c>
      <c r="Q57" s="93">
        <v>25.0299381663418</v>
      </c>
      <c r="R57" s="93">
        <v>2.22609494238965</v>
      </c>
      <c r="S57" s="93">
        <v>113.530827913768</v>
      </c>
      <c r="T57" s="92">
        <v>0.0322729755810723</v>
      </c>
      <c r="U57" s="92">
        <v>0.129633662932511</v>
      </c>
      <c r="V57" s="92">
        <v>0.138411989293255</v>
      </c>
      <c r="W57" s="92">
        <v>2.21044140750286</v>
      </c>
      <c r="X57" s="92">
        <v>0.0957051420662675</v>
      </c>
      <c r="Y57" s="92">
        <v>1.58352126786805</v>
      </c>
      <c r="Z57" s="92">
        <v>1.58352126786805</v>
      </c>
    </row>
    <row r="58" ht="12.75" customHeight="1">
      <c r="A58" s="90" t="s">
        <v>228</v>
      </c>
      <c r="B58" s="91">
        <v>161.0</v>
      </c>
      <c r="C58" s="92">
        <v>0.183136666666667</v>
      </c>
      <c r="D58" s="92">
        <v>0.0608607769813924</v>
      </c>
      <c r="E58" s="92">
        <v>0.177983509870222</v>
      </c>
      <c r="F58" s="92">
        <v>0.286817059133163</v>
      </c>
      <c r="G58" s="93">
        <v>1.31877682207935</v>
      </c>
      <c r="H58" s="93">
        <v>1.54327659151194</v>
      </c>
      <c r="I58" s="92">
        <v>0.110438404011936</v>
      </c>
      <c r="J58" s="92">
        <v>0.652319409176723</v>
      </c>
      <c r="K58" s="92">
        <v>0.0417</v>
      </c>
      <c r="L58" s="92">
        <v>0.216468409371467</v>
      </c>
      <c r="M58" s="92">
        <v>0.0919480179644232</v>
      </c>
      <c r="N58" s="93">
        <v>3.2841737494038</v>
      </c>
      <c r="O58" s="93">
        <v>0.635755090190415</v>
      </c>
      <c r="P58" s="93">
        <v>6.92451976291927</v>
      </c>
      <c r="Q58" s="93">
        <v>10.3885828407208</v>
      </c>
      <c r="R58" s="93">
        <v>1.73832041403973</v>
      </c>
      <c r="S58" s="93">
        <v>18.3965719659661</v>
      </c>
      <c r="T58" s="92">
        <v>0.0892355419662315</v>
      </c>
      <c r="U58" s="92">
        <v>0.0380728352154791</v>
      </c>
      <c r="V58" s="92">
        <v>0.0365044189964537</v>
      </c>
      <c r="W58" s="92">
        <v>0.960474931284481</v>
      </c>
      <c r="X58" s="92">
        <v>0.140356449005709</v>
      </c>
      <c r="Y58" s="92">
        <v>0.304857179501753</v>
      </c>
      <c r="Z58" s="92">
        <v>0.304857179501753</v>
      </c>
    </row>
    <row r="59" ht="12.75" customHeight="1">
      <c r="A59" s="90" t="s">
        <v>229</v>
      </c>
      <c r="B59" s="91">
        <v>26.0</v>
      </c>
      <c r="C59" s="92">
        <v>0.0623575</v>
      </c>
      <c r="D59" s="92">
        <v>0.0988248217290603</v>
      </c>
      <c r="E59" s="92">
        <v>0.194750912840267</v>
      </c>
      <c r="F59" s="92">
        <v>0.266131938491682</v>
      </c>
      <c r="G59" s="93">
        <v>0.695103319698554</v>
      </c>
      <c r="H59" s="93">
        <v>0.947236013986014</v>
      </c>
      <c r="I59" s="92">
        <v>0.0761660708041958</v>
      </c>
      <c r="J59" s="92">
        <v>0.31059967972232</v>
      </c>
      <c r="K59" s="92">
        <v>0.0317</v>
      </c>
      <c r="L59" s="92">
        <v>0.327039879721614</v>
      </c>
      <c r="M59" s="92">
        <v>0.0574770266818288</v>
      </c>
      <c r="N59" s="93">
        <v>2.40770113289954</v>
      </c>
      <c r="O59" s="93">
        <v>1.36231405524423</v>
      </c>
      <c r="P59" s="93">
        <v>9.09494464983666</v>
      </c>
      <c r="Q59" s="93">
        <v>13.7768979661768</v>
      </c>
      <c r="R59" s="93">
        <v>3.57972124762902</v>
      </c>
      <c r="S59" s="93">
        <v>26.99107509252</v>
      </c>
      <c r="T59" s="92">
        <v>0.116213658559693</v>
      </c>
      <c r="U59" s="92">
        <v>0.0425596281736134</v>
      </c>
      <c r="V59" s="92">
        <v>0.069910844611737</v>
      </c>
      <c r="W59" s="92">
        <v>0.916043493983187</v>
      </c>
      <c r="X59" s="92">
        <v>0.20647426709551</v>
      </c>
      <c r="Y59" s="92">
        <v>0.262847848203821</v>
      </c>
      <c r="Z59" s="92">
        <v>0.262847848203821</v>
      </c>
    </row>
    <row r="60" ht="12.75" customHeight="1">
      <c r="A60" s="90" t="s">
        <v>230</v>
      </c>
      <c r="B60" s="91">
        <v>22.0</v>
      </c>
      <c r="C60" s="92">
        <v>0.0873630769230769</v>
      </c>
      <c r="D60" s="92">
        <v>0.0795238796161105</v>
      </c>
      <c r="E60" s="92">
        <v>0.135528378953935</v>
      </c>
      <c r="F60" s="92">
        <v>0.194267620963752</v>
      </c>
      <c r="G60" s="93">
        <v>0.594996967796413</v>
      </c>
      <c r="H60" s="93">
        <v>0.835453671328671</v>
      </c>
      <c r="I60" s="92">
        <v>0.0697385861013986</v>
      </c>
      <c r="J60" s="92">
        <v>0.449419171195678</v>
      </c>
      <c r="K60" s="92">
        <v>0.0317</v>
      </c>
      <c r="L60" s="92">
        <v>0.337828931183013</v>
      </c>
      <c r="M60" s="92">
        <v>0.0526043803676495</v>
      </c>
      <c r="N60" s="93">
        <v>1.92650867787165</v>
      </c>
      <c r="O60" s="93">
        <v>1.18669643997432</v>
      </c>
      <c r="P60" s="93">
        <v>9.05433200113984</v>
      </c>
      <c r="Q60" s="93">
        <v>14.9285495324041</v>
      </c>
      <c r="R60" s="93">
        <v>3.10911964096512</v>
      </c>
      <c r="S60" s="93">
        <v>36.8705530672303</v>
      </c>
      <c r="T60" s="92">
        <v>0.128165667904066</v>
      </c>
      <c r="U60" s="92">
        <v>0.0486575717051242</v>
      </c>
      <c r="V60" s="92">
        <v>0.0140156827218008</v>
      </c>
      <c r="W60" s="92">
        <v>0.299829512183065</v>
      </c>
      <c r="X60" s="92">
        <v>0.0994434035432031</v>
      </c>
      <c r="Y60" s="92">
        <v>0.615899616678838</v>
      </c>
      <c r="Z60" s="92">
        <v>0.615899616678838</v>
      </c>
    </row>
    <row r="61" ht="12.75" customHeight="1">
      <c r="A61" s="90" t="s">
        <v>231</v>
      </c>
      <c r="B61" s="91">
        <v>82.0</v>
      </c>
      <c r="C61" s="92">
        <v>0.0573622950819672</v>
      </c>
      <c r="D61" s="92">
        <v>0.163471949184689</v>
      </c>
      <c r="E61" s="92">
        <v>0.0697094201575537</v>
      </c>
      <c r="F61" s="92">
        <v>0.306767281204124</v>
      </c>
      <c r="G61" s="93">
        <v>0.528525813560727</v>
      </c>
      <c r="H61" s="93">
        <v>0.829384485446985</v>
      </c>
      <c r="I61" s="92">
        <v>0.0693896079132017</v>
      </c>
      <c r="J61" s="92">
        <v>0.297015505007058</v>
      </c>
      <c r="K61" s="92">
        <v>0.0317</v>
      </c>
      <c r="L61" s="92">
        <v>0.430975386653943</v>
      </c>
      <c r="M61" s="92">
        <v>0.047681546667202</v>
      </c>
      <c r="N61" s="93">
        <v>0.538296879660751</v>
      </c>
      <c r="O61" s="93">
        <v>2.96763528913829</v>
      </c>
      <c r="P61" s="93">
        <v>9.89488091187499</v>
      </c>
      <c r="Q61" s="93">
        <v>18.1427711019475</v>
      </c>
      <c r="R61" s="93">
        <v>1.84515649907137</v>
      </c>
      <c r="S61" s="93">
        <v>22.0253655418672</v>
      </c>
      <c r="T61" s="92">
        <v>0.115573301624485</v>
      </c>
      <c r="U61" s="92">
        <v>0.21533459411867</v>
      </c>
      <c r="V61" s="92">
        <v>0.146501754201503</v>
      </c>
      <c r="W61" s="92">
        <v>1.31268806739076</v>
      </c>
      <c r="X61" s="92">
        <v>0.0952991151144582</v>
      </c>
      <c r="Y61" s="92">
        <v>0.653903859880182</v>
      </c>
      <c r="Z61" s="92">
        <v>0.653903859880182</v>
      </c>
    </row>
    <row r="62" ht="12.75" customHeight="1">
      <c r="A62" s="90" t="s">
        <v>232</v>
      </c>
      <c r="B62" s="91">
        <v>147.0</v>
      </c>
      <c r="C62" s="92">
        <v>0.232207692307692</v>
      </c>
      <c r="D62" s="92">
        <v>0.067640991409843</v>
      </c>
      <c r="E62" s="92">
        <v>0.0260261027335067</v>
      </c>
      <c r="F62" s="92">
        <v>0.448339615699993</v>
      </c>
      <c r="G62" s="93">
        <v>1.0462116272315</v>
      </c>
      <c r="H62" s="93">
        <v>1.29316590479193</v>
      </c>
      <c r="I62" s="92">
        <v>0.0960570395255359</v>
      </c>
      <c r="J62" s="92">
        <v>0.936930125332061</v>
      </c>
      <c r="K62" s="92">
        <v>0.0517</v>
      </c>
      <c r="L62" s="92">
        <v>0.289763392697773</v>
      </c>
      <c r="M62" s="92">
        <v>0.0772116863015975</v>
      </c>
      <c r="N62" s="93">
        <v>0.390334637841294</v>
      </c>
      <c r="O62" s="93">
        <v>2.57155997435285</v>
      </c>
      <c r="P62" s="93">
        <v>6.11312544586138</v>
      </c>
      <c r="Q62" s="93">
        <v>30.1340619028485</v>
      </c>
      <c r="R62" s="93">
        <v>0.973588313496065</v>
      </c>
      <c r="S62" s="93">
        <v>17.8698404128416</v>
      </c>
      <c r="T62" s="92">
        <v>0.305185625291491</v>
      </c>
      <c r="U62" s="92">
        <v>0.166512311200987</v>
      </c>
      <c r="V62" s="92">
        <v>-0.0772779934207746</v>
      </c>
      <c r="W62" s="92">
        <v>0.27692292960638</v>
      </c>
      <c r="X62" s="92">
        <v>-0.0689516312782335</v>
      </c>
      <c r="Y62" s="92">
        <v>0.00255475948210505</v>
      </c>
      <c r="Z62" s="92">
        <v>0.00255475948210504</v>
      </c>
    </row>
    <row r="63" ht="12.75" customHeight="1">
      <c r="A63" s="90" t="s">
        <v>233</v>
      </c>
      <c r="B63" s="91">
        <v>43.0</v>
      </c>
      <c r="C63" s="92">
        <v>0.00118555555555556</v>
      </c>
      <c r="D63" s="92">
        <v>0.094423884235631</v>
      </c>
      <c r="E63" s="92">
        <v>0.144275558098156</v>
      </c>
      <c r="F63" s="92">
        <v>0.181564544696089</v>
      </c>
      <c r="G63" s="93">
        <v>0.882964799711024</v>
      </c>
      <c r="H63" s="93">
        <v>1.14713141025641</v>
      </c>
      <c r="I63" s="92">
        <v>0.0876600560897436</v>
      </c>
      <c r="J63" s="92">
        <v>0.504223753281368</v>
      </c>
      <c r="K63" s="92">
        <v>0.0367</v>
      </c>
      <c r="L63" s="92">
        <v>0.32154449464601</v>
      </c>
      <c r="M63" s="92">
        <v>0.0665538574258312</v>
      </c>
      <c r="N63" s="93">
        <v>1.79446917469573</v>
      </c>
      <c r="O63" s="93">
        <v>1.61458716432594</v>
      </c>
      <c r="P63" s="93">
        <v>9.56835892855914</v>
      </c>
      <c r="Q63" s="93">
        <v>17.1718624458777</v>
      </c>
      <c r="R63" s="93">
        <v>1.74174123682582</v>
      </c>
      <c r="S63" s="93">
        <v>53.6095380134237</v>
      </c>
      <c r="T63" s="92">
        <v>0.122612575614738</v>
      </c>
      <c r="U63" s="92">
        <v>0.038789250186768</v>
      </c>
      <c r="V63" s="92">
        <v>0.0713432989970956</v>
      </c>
      <c r="W63" s="92">
        <v>1.08282118015967</v>
      </c>
      <c r="X63" s="92">
        <v>0.199697482285618</v>
      </c>
      <c r="Y63" s="92">
        <v>0.205012921848278</v>
      </c>
      <c r="Z63" s="92">
        <v>0.205012921848278</v>
      </c>
    </row>
    <row r="64" ht="12.75" customHeight="1">
      <c r="A64" s="90" t="s">
        <v>234</v>
      </c>
      <c r="B64" s="91">
        <v>213.0</v>
      </c>
      <c r="C64" s="92">
        <v>0.1917855</v>
      </c>
      <c r="D64" s="92">
        <v>0.205024201651972</v>
      </c>
      <c r="E64" s="92">
        <v>0.0255931981453752</v>
      </c>
      <c r="F64" s="92">
        <v>0.0222875699011145</v>
      </c>
      <c r="G64" s="93">
        <v>0.426594227907664</v>
      </c>
      <c r="H64" s="93">
        <v>0.786004375</v>
      </c>
      <c r="I64" s="92">
        <v>0.0668952515625</v>
      </c>
      <c r="J64" s="92">
        <v>0.315465880608756</v>
      </c>
      <c r="K64" s="92">
        <v>0.0317</v>
      </c>
      <c r="L64" s="92">
        <v>0.469543115442244</v>
      </c>
      <c r="M64" s="92">
        <v>0.0444157567912626</v>
      </c>
      <c r="N64" s="93">
        <v>0.126400983582925</v>
      </c>
      <c r="O64" s="93">
        <v>12.068071855184</v>
      </c>
      <c r="P64" s="93">
        <v>22.6714789373781</v>
      </c>
      <c r="Q64" s="93">
        <v>51.8982665515404</v>
      </c>
      <c r="R64" s="93">
        <v>2.10722480070765</v>
      </c>
      <c r="S64" s="93">
        <v>43.4518692823163</v>
      </c>
      <c r="T64" s="92">
        <v>0.412468243473336</v>
      </c>
      <c r="U64" s="92">
        <v>0.0470437947499983</v>
      </c>
      <c r="V64" s="92">
        <v>-0.00227399072465047</v>
      </c>
      <c r="W64" s="92">
        <v>0.120242134086074</v>
      </c>
      <c r="X64" s="92">
        <v>0.0774058960135698</v>
      </c>
      <c r="Y64" s="92">
        <v>1.24839649947265</v>
      </c>
      <c r="Z64" s="92">
        <v>1.24839649947265</v>
      </c>
    </row>
    <row r="65" ht="12.75" customHeight="1">
      <c r="A65" s="90" t="s">
        <v>235</v>
      </c>
      <c r="B65" s="91">
        <v>18.0</v>
      </c>
      <c r="C65" s="92">
        <v>0.28522</v>
      </c>
      <c r="D65" s="92">
        <v>0.120964921917004</v>
      </c>
      <c r="E65" s="92">
        <v>0.0328467213494523</v>
      </c>
      <c r="F65" s="92">
        <v>0.698154299011516</v>
      </c>
      <c r="G65" s="93">
        <v>0.818867696246706</v>
      </c>
      <c r="H65" s="93">
        <v>1.02159615384615</v>
      </c>
      <c r="I65" s="92">
        <v>0.0804417788461539</v>
      </c>
      <c r="J65" s="92">
        <v>0.436524068876339</v>
      </c>
      <c r="K65" s="92">
        <v>0.0317</v>
      </c>
      <c r="L65" s="92">
        <v>0.312344457016708</v>
      </c>
      <c r="M65" s="92">
        <v>0.0612570266834516</v>
      </c>
      <c r="N65" s="93">
        <v>0.292624256825506</v>
      </c>
      <c r="O65" s="93">
        <v>6.72303232820679</v>
      </c>
      <c r="P65" s="93">
        <v>27.7582490829993</v>
      </c>
      <c r="Q65" s="93">
        <v>55.2942090180236</v>
      </c>
      <c r="R65" s="93">
        <v>1.84715243613281</v>
      </c>
      <c r="S65" s="93">
        <v>147.176348139648</v>
      </c>
      <c r="T65" s="92">
        <v>0.264887203275865</v>
      </c>
      <c r="U65" s="92">
        <v>0.0972952962330578</v>
      </c>
      <c r="V65" s="92">
        <v>0.0904277662773304</v>
      </c>
      <c r="W65" s="92">
        <v>1.98846032244856</v>
      </c>
      <c r="X65" s="92">
        <v>0.00496750817901687</v>
      </c>
      <c r="Y65" s="92">
        <v>0.0</v>
      </c>
      <c r="Z65" s="92">
        <v>0.0</v>
      </c>
    </row>
    <row r="66" ht="12.75" customHeight="1">
      <c r="A66" s="90" t="s">
        <v>236</v>
      </c>
      <c r="B66" s="91">
        <v>11.0</v>
      </c>
      <c r="C66" s="92">
        <v>0.207</v>
      </c>
      <c r="D66" s="92">
        <v>0.435195089208523</v>
      </c>
      <c r="E66" s="92">
        <v>0.194219845663485</v>
      </c>
      <c r="F66" s="92">
        <v>0.207932979996581</v>
      </c>
      <c r="G66" s="93">
        <v>1.47499545616298</v>
      </c>
      <c r="H66" s="93">
        <v>1.81903365384615</v>
      </c>
      <c r="I66" s="92">
        <v>0.126294435096154</v>
      </c>
      <c r="J66" s="92">
        <v>0.459678464261184</v>
      </c>
      <c r="K66" s="92">
        <v>0.0317</v>
      </c>
      <c r="L66" s="92">
        <v>0.216082506226887</v>
      </c>
      <c r="M66" s="92">
        <v>0.103114306306503</v>
      </c>
      <c r="N66" s="93">
        <v>0.492649870698599</v>
      </c>
      <c r="O66" s="93">
        <v>4.1755873019428</v>
      </c>
      <c r="P66" s="93">
        <v>8.22644861897379</v>
      </c>
      <c r="Q66" s="93">
        <v>9.16696786929413</v>
      </c>
      <c r="R66" s="93">
        <v>1.81621552185009</v>
      </c>
      <c r="S66" s="93">
        <v>70.4531898994005</v>
      </c>
      <c r="T66" s="92">
        <v>0.0779076138334973</v>
      </c>
      <c r="U66" s="92">
        <v>0.312155580611905</v>
      </c>
      <c r="V66" s="92">
        <v>0.307288683653768</v>
      </c>
      <c r="W66" s="92">
        <v>1.01015158165086</v>
      </c>
      <c r="X66" s="92">
        <v>0.246471128630348</v>
      </c>
      <c r="Y66" s="92">
        <v>0.0165470398381425</v>
      </c>
      <c r="Z66" s="92">
        <v>0.0165470398381425</v>
      </c>
    </row>
    <row r="67" ht="12.75" customHeight="1">
      <c r="A67" s="90" t="s">
        <v>237</v>
      </c>
      <c r="B67" s="91">
        <v>52.0</v>
      </c>
      <c r="C67" s="92">
        <v>0.172370588235294</v>
      </c>
      <c r="D67" s="92">
        <v>0.102529378848538</v>
      </c>
      <c r="E67" s="92">
        <v>0.181191129171929</v>
      </c>
      <c r="F67" s="92">
        <v>0.224081478845228</v>
      </c>
      <c r="G67" s="93">
        <v>0.894889074967258</v>
      </c>
      <c r="H67" s="93">
        <v>1.30231364468864</v>
      </c>
      <c r="I67" s="92">
        <v>0.096583034569597</v>
      </c>
      <c r="J67" s="92">
        <v>0.500535492304616</v>
      </c>
      <c r="K67" s="92">
        <v>0.0367</v>
      </c>
      <c r="L67" s="92">
        <v>0.364430118100592</v>
      </c>
      <c r="M67" s="92">
        <v>0.0694100190754603</v>
      </c>
      <c r="N67" s="93">
        <v>1.93411859150197</v>
      </c>
      <c r="O67" s="93">
        <v>2.4785648038373</v>
      </c>
      <c r="P67" s="93">
        <v>14.8586824242217</v>
      </c>
      <c r="Q67" s="93">
        <v>23.7402919809362</v>
      </c>
      <c r="R67" s="93">
        <v>2.68789388608795</v>
      </c>
      <c r="S67" s="93">
        <v>48.95998018384</v>
      </c>
      <c r="T67" s="92">
        <v>0.0665706345636911</v>
      </c>
      <c r="U67" s="92">
        <v>0.0398321418057407</v>
      </c>
      <c r="V67" s="92">
        <v>0.0391194369850415</v>
      </c>
      <c r="W67" s="92">
        <v>0.591729891585719</v>
      </c>
      <c r="X67" s="92">
        <v>0.163573340805161</v>
      </c>
      <c r="Y67" s="92">
        <v>0.0641539752924873</v>
      </c>
      <c r="Z67" s="92">
        <v>0.0641539752924872</v>
      </c>
    </row>
    <row r="68" ht="12.75" customHeight="1">
      <c r="A68" s="90" t="s">
        <v>238</v>
      </c>
      <c r="B68" s="91">
        <v>68.0</v>
      </c>
      <c r="C68" s="92">
        <v>0.0479025</v>
      </c>
      <c r="D68" s="92">
        <v>0.127015147226729</v>
      </c>
      <c r="E68" s="92">
        <v>0.156013764314661</v>
      </c>
      <c r="F68" s="92">
        <v>0.231880411024124</v>
      </c>
      <c r="G68" s="93">
        <v>0.986533653836145</v>
      </c>
      <c r="H68" s="93">
        <v>1.21181795958279</v>
      </c>
      <c r="I68" s="92">
        <v>0.0913795326760104</v>
      </c>
      <c r="J68" s="92">
        <v>0.504073926161783</v>
      </c>
      <c r="K68" s="92">
        <v>0.0367</v>
      </c>
      <c r="L68" s="92">
        <v>0.240332572319958</v>
      </c>
      <c r="M68" s="92">
        <v>0.0747101777730747</v>
      </c>
      <c r="N68" s="93">
        <v>1.38267392712122</v>
      </c>
      <c r="O68" s="93">
        <v>2.07398992939132</v>
      </c>
      <c r="P68" s="93">
        <v>10.4122371280757</v>
      </c>
      <c r="Q68" s="93">
        <v>16.3552924690738</v>
      </c>
      <c r="R68" s="93">
        <v>3.65930914821421</v>
      </c>
      <c r="S68" s="93">
        <v>32.939294646722</v>
      </c>
      <c r="T68" s="92">
        <v>0.203693653679257</v>
      </c>
      <c r="U68" s="92">
        <v>0.069086084070914</v>
      </c>
      <c r="V68" s="92">
        <v>0.0676847638584773</v>
      </c>
      <c r="W68" s="92">
        <v>0.855481391137008</v>
      </c>
      <c r="X68" s="92">
        <v>0.248329994732891</v>
      </c>
      <c r="Y68" s="92">
        <v>0.495326759421134</v>
      </c>
      <c r="Z68" s="92">
        <v>0.495326759421134</v>
      </c>
    </row>
    <row r="69" ht="12.75" customHeight="1">
      <c r="A69" s="90" t="s">
        <v>239</v>
      </c>
      <c r="B69" s="91">
        <v>4.0</v>
      </c>
      <c r="C69" s="92">
        <v>0.2615</v>
      </c>
      <c r="D69" s="92">
        <v>0.135277591616508</v>
      </c>
      <c r="E69" s="92">
        <v>0.118231209473799</v>
      </c>
      <c r="F69" s="92">
        <v>0.306518518518519</v>
      </c>
      <c r="G69" s="93">
        <v>1.12477825031692</v>
      </c>
      <c r="H69" s="93">
        <v>1.34617067307692</v>
      </c>
      <c r="I69" s="92">
        <v>0.0991048137019231</v>
      </c>
      <c r="J69" s="92">
        <v>0.21203522929932</v>
      </c>
      <c r="K69" s="92">
        <v>0.0267</v>
      </c>
      <c r="L69" s="92">
        <v>0.273176659200797</v>
      </c>
      <c r="M69" s="92">
        <v>0.0764079818645111</v>
      </c>
      <c r="N69" s="93">
        <v>1.03471315505</v>
      </c>
      <c r="O69" s="93">
        <v>1.07079414436855</v>
      </c>
      <c r="P69" s="93">
        <v>6.70689379588662</v>
      </c>
      <c r="Q69" s="93">
        <v>7.71614261168143</v>
      </c>
      <c r="R69" s="93">
        <v>0.977353641323811</v>
      </c>
      <c r="S69" s="93">
        <v>13.282297562321</v>
      </c>
      <c r="T69" s="92">
        <v>0.335264499132083</v>
      </c>
      <c r="U69" s="92">
        <v>0.00790912112669121</v>
      </c>
      <c r="V69" s="92">
        <v>0.00622622462421057</v>
      </c>
      <c r="W69" s="92">
        <v>0.248450957303499</v>
      </c>
      <c r="X69" s="92">
        <v>0.108881214057005</v>
      </c>
      <c r="Y69" s="92">
        <v>0.0619942196531792</v>
      </c>
      <c r="Z69" s="92">
        <v>0.0619942196531792</v>
      </c>
    </row>
    <row r="70" ht="12.75" customHeight="1">
      <c r="A70" s="90" t="s">
        <v>240</v>
      </c>
      <c r="B70" s="91">
        <v>79.0</v>
      </c>
      <c r="C70" s="92">
        <v>0.0602180434782609</v>
      </c>
      <c r="D70" s="92">
        <v>0.13378582628584</v>
      </c>
      <c r="E70" s="92">
        <v>0.150899423137109</v>
      </c>
      <c r="F70" s="92">
        <v>0.329790400573622</v>
      </c>
      <c r="G70" s="93">
        <v>0.739284369382814</v>
      </c>
      <c r="H70" s="93">
        <v>0.892699377828054</v>
      </c>
      <c r="I70" s="92">
        <v>0.0730302142251131</v>
      </c>
      <c r="J70" s="92">
        <v>0.444333999526759</v>
      </c>
      <c r="K70" s="92">
        <v>0.0317</v>
      </c>
      <c r="L70" s="92">
        <v>0.217968951188632</v>
      </c>
      <c r="M70" s="92">
        <v>0.0612576644769919</v>
      </c>
      <c r="N70" s="93">
        <v>1.32906173514007</v>
      </c>
      <c r="O70" s="93">
        <v>2.98017823701272</v>
      </c>
      <c r="P70" s="93">
        <v>11.8551462755689</v>
      </c>
      <c r="Q70" s="93">
        <v>21.6822935906576</v>
      </c>
      <c r="R70" s="93">
        <v>7.79550877063795</v>
      </c>
      <c r="S70" s="93">
        <v>40.525751985737</v>
      </c>
      <c r="T70" s="92">
        <v>0.00777282837861176</v>
      </c>
      <c r="U70" s="92">
        <v>0.0686402360072882</v>
      </c>
      <c r="V70" s="92">
        <v>0.0456528191034035</v>
      </c>
      <c r="W70" s="92">
        <v>0.528183793658591</v>
      </c>
      <c r="X70" s="92">
        <v>0.322739731490701</v>
      </c>
      <c r="Y70" s="92">
        <v>0.476826449683388</v>
      </c>
      <c r="Z70" s="92">
        <v>0.476826449683388</v>
      </c>
    </row>
    <row r="71" ht="12.75" customHeight="1">
      <c r="A71" s="90" t="s">
        <v>241</v>
      </c>
      <c r="B71" s="91">
        <v>30.0</v>
      </c>
      <c r="C71" s="92">
        <v>0.09831875</v>
      </c>
      <c r="D71" s="92">
        <v>0.0477304050318604</v>
      </c>
      <c r="E71" s="92">
        <v>0.112651389013185</v>
      </c>
      <c r="F71" s="92">
        <v>0.365290066855771</v>
      </c>
      <c r="G71" s="93">
        <v>0.84629303675926</v>
      </c>
      <c r="H71" s="93">
        <v>1.1753975591716</v>
      </c>
      <c r="I71" s="92">
        <v>0.0892853596523669</v>
      </c>
      <c r="J71" s="92">
        <v>0.480550427531858</v>
      </c>
      <c r="K71" s="92">
        <v>0.0317</v>
      </c>
      <c r="L71" s="92">
        <v>0.334189665105093</v>
      </c>
      <c r="M71" s="92">
        <v>0.0658034026416535</v>
      </c>
      <c r="N71" s="93">
        <v>2.90533881105311</v>
      </c>
      <c r="O71" s="93">
        <v>0.980147570474151</v>
      </c>
      <c r="P71" s="93">
        <v>12.5847579061096</v>
      </c>
      <c r="Q71" s="93">
        <v>20.5262277832827</v>
      </c>
      <c r="R71" s="93">
        <v>6.27095160715721</v>
      </c>
      <c r="S71" s="93">
        <v>19.4435714629722</v>
      </c>
      <c r="T71" s="92">
        <v>0.0979675491359481</v>
      </c>
      <c r="U71" s="92">
        <v>0.0203533305801418</v>
      </c>
      <c r="V71" s="92">
        <v>0.0386859012613148</v>
      </c>
      <c r="W71" s="92">
        <v>1.47477384581777</v>
      </c>
      <c r="X71" s="92">
        <v>0.323374971099195</v>
      </c>
      <c r="Y71" s="92">
        <v>0.0349388545305943</v>
      </c>
      <c r="Z71" s="92">
        <v>0.0349388545305943</v>
      </c>
    </row>
    <row r="72" ht="12.75" customHeight="1">
      <c r="A72" s="90" t="s">
        <v>242</v>
      </c>
      <c r="B72" s="91">
        <v>5.0</v>
      </c>
      <c r="C72" s="92">
        <v>0.0740333333333333</v>
      </c>
      <c r="D72" s="92">
        <v>0.0982940152071805</v>
      </c>
      <c r="E72" s="92">
        <v>0.162800982100126</v>
      </c>
      <c r="F72" s="92">
        <v>0.370631834395649</v>
      </c>
      <c r="G72" s="93">
        <v>1.29043293332439</v>
      </c>
      <c r="H72" s="93">
        <v>1.44230961538462</v>
      </c>
      <c r="I72" s="92">
        <v>0.104632802884615</v>
      </c>
      <c r="J72" s="92">
        <v>0.507137359179423</v>
      </c>
      <c r="K72" s="92">
        <v>0.0367</v>
      </c>
      <c r="L72" s="92">
        <v>0.162907683457933</v>
      </c>
      <c r="M72" s="92">
        <v>0.0911745425427159</v>
      </c>
      <c r="N72" s="93">
        <v>2.38783158940479</v>
      </c>
      <c r="O72" s="93">
        <v>1.73716959687849</v>
      </c>
      <c r="P72" s="93">
        <v>12.4149906365555</v>
      </c>
      <c r="Q72" s="93">
        <v>17.6731980397479</v>
      </c>
      <c r="R72" s="93">
        <v>9.58890678134243</v>
      </c>
      <c r="S72" s="93">
        <v>29.9017439758909</v>
      </c>
      <c r="T72" s="92">
        <v>0.0716333247592263</v>
      </c>
      <c r="U72" s="92">
        <v>0.0175799985504548</v>
      </c>
      <c r="V72" s="92">
        <v>-0.0034867245821544</v>
      </c>
      <c r="W72" s="92">
        <v>-0.102532149758677</v>
      </c>
      <c r="X72" s="92">
        <v>0.303643040922223</v>
      </c>
      <c r="Y72" s="92">
        <v>0.383791524160049</v>
      </c>
      <c r="Z72" s="92">
        <v>0.383791524160049</v>
      </c>
    </row>
    <row r="73" ht="12.75" customHeight="1">
      <c r="A73" s="90" t="s">
        <v>243</v>
      </c>
      <c r="B73" s="91">
        <v>90.0</v>
      </c>
      <c r="C73" s="92">
        <v>0.13322847826087</v>
      </c>
      <c r="D73" s="92">
        <v>0.0924666615322738</v>
      </c>
      <c r="E73" s="92">
        <v>0.148695384401975</v>
      </c>
      <c r="F73" s="92">
        <v>0.354944047314029</v>
      </c>
      <c r="G73" s="93">
        <v>0.811479907697641</v>
      </c>
      <c r="H73" s="93">
        <v>1.11517935897436</v>
      </c>
      <c r="I73" s="92">
        <v>0.0858228131410257</v>
      </c>
      <c r="J73" s="92">
        <v>0.520608052409352</v>
      </c>
      <c r="K73" s="92">
        <v>0.0367</v>
      </c>
      <c r="L73" s="92">
        <v>0.324311861799605</v>
      </c>
      <c r="M73" s="92">
        <v>0.0651308040232073</v>
      </c>
      <c r="N73" s="93">
        <v>1.93356743287516</v>
      </c>
      <c r="O73" s="93">
        <v>1.39059147043705</v>
      </c>
      <c r="P73" s="93">
        <v>12.2290345740309</v>
      </c>
      <c r="Q73" s="93">
        <v>15.0167273695156</v>
      </c>
      <c r="R73" s="93">
        <v>3.32678002392999</v>
      </c>
      <c r="S73" s="93">
        <v>29.2374543680533</v>
      </c>
      <c r="T73" s="92">
        <v>0.196496385511105</v>
      </c>
      <c r="U73" s="92">
        <v>0.0658327438029411</v>
      </c>
      <c r="V73" s="92">
        <v>0.0804065344662027</v>
      </c>
      <c r="W73" s="92">
        <v>1.48834284284871</v>
      </c>
      <c r="X73" s="92">
        <v>0.167898520676361</v>
      </c>
      <c r="Y73" s="92">
        <v>0.299034662808191</v>
      </c>
      <c r="Z73" s="92">
        <v>0.299034662808191</v>
      </c>
    </row>
    <row r="74" ht="12.75" customHeight="1">
      <c r="A74" s="90" t="s">
        <v>244</v>
      </c>
      <c r="B74" s="91">
        <v>23.0</v>
      </c>
      <c r="C74" s="92">
        <v>0.0367121052631579</v>
      </c>
      <c r="D74" s="92">
        <v>0.0453714550161531</v>
      </c>
      <c r="E74" s="92">
        <v>0.120962026107211</v>
      </c>
      <c r="F74" s="92">
        <v>0.341880517770049</v>
      </c>
      <c r="G74" s="93">
        <v>0.850615181109021</v>
      </c>
      <c r="H74" s="93">
        <v>1.0321220735786</v>
      </c>
      <c r="I74" s="92">
        <v>0.0810470192307692</v>
      </c>
      <c r="J74" s="92">
        <v>0.463604939487232</v>
      </c>
      <c r="K74" s="92">
        <v>0.0317</v>
      </c>
      <c r="L74" s="92">
        <v>0.238816946209112</v>
      </c>
      <c r="M74" s="92">
        <v>0.0662339159156231</v>
      </c>
      <c r="N74" s="93">
        <v>3.39004984255119</v>
      </c>
      <c r="O74" s="93">
        <v>0.764895216046463</v>
      </c>
      <c r="P74" s="93">
        <v>9.56748530248649</v>
      </c>
      <c r="Q74" s="93">
        <v>16.5704091116618</v>
      </c>
      <c r="R74" s="93">
        <v>3.54448350643623</v>
      </c>
      <c r="S74" s="93">
        <v>27.6514781377568</v>
      </c>
      <c r="T74" s="92">
        <v>0.0442244036329637</v>
      </c>
      <c r="U74" s="92">
        <v>0.0248865630781236</v>
      </c>
      <c r="V74" s="92">
        <v>0.0187759451124228</v>
      </c>
      <c r="W74" s="92">
        <v>0.675064649197662</v>
      </c>
      <c r="X74" s="92">
        <v>0.171524732031331</v>
      </c>
      <c r="Y74" s="92">
        <v>0.40229650655138</v>
      </c>
      <c r="Z74" s="92">
        <v>0.40229650655138</v>
      </c>
    </row>
    <row r="75" ht="12.75" customHeight="1">
      <c r="A75" s="90" t="s">
        <v>245</v>
      </c>
      <c r="B75" s="91">
        <v>21.0</v>
      </c>
      <c r="C75" s="92">
        <v>0.0410909090909091</v>
      </c>
      <c r="D75" s="92">
        <v>0.0202214498541918</v>
      </c>
      <c r="E75" s="92">
        <v>0.0651451759032724</v>
      </c>
      <c r="F75" s="92">
        <v>0.351074237657106</v>
      </c>
      <c r="G75" s="93">
        <v>0.74728029757108</v>
      </c>
      <c r="H75" s="93">
        <v>1.04825354251012</v>
      </c>
      <c r="I75" s="92">
        <v>0.081974578694332</v>
      </c>
      <c r="J75" s="92">
        <v>0.518319990523193</v>
      </c>
      <c r="K75" s="92">
        <v>0.0367</v>
      </c>
      <c r="L75" s="92">
        <v>0.359537667785652</v>
      </c>
      <c r="M75" s="92">
        <v>0.0604186492975006</v>
      </c>
      <c r="N75" s="93">
        <v>4.18051015585853</v>
      </c>
      <c r="O75" s="93">
        <v>0.555228417314058</v>
      </c>
      <c r="P75" s="93">
        <v>9.18842412630439</v>
      </c>
      <c r="Q75" s="93">
        <v>27.4367918358861</v>
      </c>
      <c r="R75" s="93">
        <v>4.20353728331712</v>
      </c>
      <c r="S75" s="93">
        <v>31.8274027827474</v>
      </c>
      <c r="T75" s="92">
        <v>0.0086096958598304</v>
      </c>
      <c r="U75" s="92">
        <v>0.0260678877670486</v>
      </c>
      <c r="V75" s="92">
        <v>0.0294824034688049</v>
      </c>
      <c r="W75" s="92">
        <v>2.37125013068137</v>
      </c>
      <c r="X75" s="92">
        <v>0.390523118280675</v>
      </c>
      <c r="Y75" s="92">
        <v>0.13866356935266</v>
      </c>
      <c r="Z75" s="92">
        <v>0.13866356935266</v>
      </c>
    </row>
    <row r="76" ht="12.75" customHeight="1">
      <c r="A76" s="90" t="s">
        <v>246</v>
      </c>
      <c r="B76" s="91">
        <v>46.0</v>
      </c>
      <c r="C76" s="92">
        <v>0.0659855555555555</v>
      </c>
      <c r="D76" s="92">
        <v>0.0398644560356459</v>
      </c>
      <c r="E76" s="92">
        <v>0.17382212220003</v>
      </c>
      <c r="F76" s="92">
        <v>0.223443058159806</v>
      </c>
      <c r="G76" s="93">
        <v>1.39227088869329</v>
      </c>
      <c r="H76" s="93">
        <v>1.39522928994083</v>
      </c>
      <c r="I76" s="92">
        <v>0.101925684171598</v>
      </c>
      <c r="J76" s="92">
        <v>0.701644167481694</v>
      </c>
      <c r="K76" s="92">
        <v>0.0417</v>
      </c>
      <c r="L76" s="92">
        <v>0.0699437811864122</v>
      </c>
      <c r="M76" s="92">
        <v>0.0965466098259081</v>
      </c>
      <c r="N76" s="93">
        <v>4.78380363966202</v>
      </c>
      <c r="O76" s="93">
        <v>2.26796458630075</v>
      </c>
      <c r="P76" s="93">
        <v>24.5102136264018</v>
      </c>
      <c r="Q76" s="93">
        <v>59.6152238186661</v>
      </c>
      <c r="R76" s="93">
        <v>8.19715712430478</v>
      </c>
      <c r="S76" s="93">
        <v>59.4570500758387</v>
      </c>
      <c r="T76" s="92">
        <v>-0.00670356242816383</v>
      </c>
      <c r="U76" s="92">
        <v>0.0475861813839918</v>
      </c>
      <c r="V76" s="92">
        <v>0.0767518884902741</v>
      </c>
      <c r="W76" s="92">
        <v>2.85263732674634</v>
      </c>
      <c r="X76" s="92">
        <v>0.119068838466067</v>
      </c>
      <c r="Y76" s="92">
        <v>0.202126143986965</v>
      </c>
      <c r="Z76" s="92">
        <v>0.202126143986965</v>
      </c>
    </row>
    <row r="77" ht="12.75" customHeight="1">
      <c r="A77" s="90" t="s">
        <v>247</v>
      </c>
      <c r="B77" s="91">
        <v>128.0</v>
      </c>
      <c r="C77" s="92">
        <v>0.0648136363636364</v>
      </c>
      <c r="D77" s="92">
        <v>0.0593143765095923</v>
      </c>
      <c r="E77" s="92">
        <v>0.109342633319158</v>
      </c>
      <c r="F77" s="92">
        <v>0.358176057062555</v>
      </c>
      <c r="G77" s="93">
        <v>0.845975362369288</v>
      </c>
      <c r="H77" s="93">
        <v>1.07439886977058</v>
      </c>
      <c r="I77" s="92">
        <v>0.0834779350118084</v>
      </c>
      <c r="J77" s="92">
        <v>0.514188571559449</v>
      </c>
      <c r="K77" s="92">
        <v>0.0367</v>
      </c>
      <c r="L77" s="92">
        <v>0.293043254051507</v>
      </c>
      <c r="M77" s="92">
        <v>0.065468101748662</v>
      </c>
      <c r="N77" s="93">
        <v>2.31711585786535</v>
      </c>
      <c r="O77" s="93">
        <v>1.21385274616081</v>
      </c>
      <c r="P77" s="93">
        <v>9.39845152545768</v>
      </c>
      <c r="Q77" s="93">
        <v>20.4074088087978</v>
      </c>
      <c r="R77" s="93">
        <v>4.01124957086217</v>
      </c>
      <c r="S77" s="93">
        <v>35.5876229603723</v>
      </c>
      <c r="T77" s="92">
        <v>0.103588855987516</v>
      </c>
      <c r="U77" s="92">
        <v>0.0251665677989622</v>
      </c>
      <c r="V77" s="92">
        <v>0.0299564993577189</v>
      </c>
      <c r="W77" s="92">
        <v>0.966501537845445</v>
      </c>
      <c r="X77" s="92">
        <v>0.157846402623053</v>
      </c>
      <c r="Y77" s="92">
        <v>0.301359024483405</v>
      </c>
      <c r="Z77" s="92">
        <v>0.301359024483405</v>
      </c>
    </row>
    <row r="78" ht="12.75" customHeight="1">
      <c r="A78" s="90" t="s">
        <v>248</v>
      </c>
      <c r="B78" s="91">
        <v>4.0</v>
      </c>
      <c r="C78" s="92">
        <v>0.0431</v>
      </c>
      <c r="D78" s="92">
        <v>0.0889181975922168</v>
      </c>
      <c r="E78" s="92">
        <v>0.216226172195529</v>
      </c>
      <c r="F78" s="92">
        <v>0.239012254676126</v>
      </c>
      <c r="G78" s="93">
        <v>0.654227219859665</v>
      </c>
      <c r="H78" s="93">
        <v>1.02102163461538</v>
      </c>
      <c r="I78" s="92">
        <v>0.0804087439903846</v>
      </c>
      <c r="J78" s="92">
        <v>0.495380211276046</v>
      </c>
      <c r="K78" s="92">
        <v>0.0317</v>
      </c>
      <c r="L78" s="92">
        <v>0.467352685522565</v>
      </c>
      <c r="M78" s="92">
        <v>0.0517185496256211</v>
      </c>
      <c r="N78" s="93">
        <v>2.81209348730769</v>
      </c>
      <c r="O78" s="93">
        <v>0.744547676126103</v>
      </c>
      <c r="P78" s="93">
        <v>5.30680831618848</v>
      </c>
      <c r="Q78" s="93">
        <v>8.4030605505375</v>
      </c>
      <c r="R78" s="93">
        <v>2.59305884300039</v>
      </c>
      <c r="S78" s="93">
        <v>13.7002481526611</v>
      </c>
      <c r="T78" s="92">
        <v>0.130285379844842</v>
      </c>
      <c r="U78" s="92">
        <v>0.0554684865457709</v>
      </c>
      <c r="V78" s="92">
        <v>0.0558347859504054</v>
      </c>
      <c r="W78" s="92">
        <v>0.885117130678389</v>
      </c>
      <c r="X78" s="92">
        <v>0.523554200690401</v>
      </c>
      <c r="Y78" s="92">
        <v>0.116194105763858</v>
      </c>
      <c r="Z78" s="92">
        <v>0.116194105763858</v>
      </c>
    </row>
    <row r="79" ht="12.75" customHeight="1">
      <c r="A79" s="90" t="s">
        <v>249</v>
      </c>
      <c r="B79" s="91">
        <v>100.0</v>
      </c>
      <c r="C79" s="92">
        <v>0.110820533333333</v>
      </c>
      <c r="D79" s="92">
        <v>0.209021907361688</v>
      </c>
      <c r="E79" s="92">
        <v>0.137467262527599</v>
      </c>
      <c r="F79" s="92">
        <v>0.217500093189535</v>
      </c>
      <c r="G79" s="93">
        <v>1.16835962064138</v>
      </c>
      <c r="H79" s="93">
        <v>1.21446673861852</v>
      </c>
      <c r="I79" s="92">
        <v>0.0915318374705651</v>
      </c>
      <c r="J79" s="92">
        <v>0.571233829889631</v>
      </c>
      <c r="K79" s="92">
        <v>0.0367</v>
      </c>
      <c r="L79" s="92">
        <v>0.0971034157667135</v>
      </c>
      <c r="M79" s="92">
        <v>0.0847820006159527</v>
      </c>
      <c r="N79" s="93">
        <v>0.72830522363702</v>
      </c>
      <c r="O79" s="93">
        <v>3.21380306837668</v>
      </c>
      <c r="P79" s="93">
        <v>10.2923927718394</v>
      </c>
      <c r="Q79" s="93">
        <v>15.8940188838578</v>
      </c>
      <c r="R79" s="93">
        <v>3.43593244785878</v>
      </c>
      <c r="S79" s="93">
        <v>92.9981366233509</v>
      </c>
      <c r="T79" s="92">
        <v>0.195401696981433</v>
      </c>
      <c r="U79" s="92">
        <v>0.109658432977882</v>
      </c>
      <c r="V79" s="92">
        <v>0.145070365517526</v>
      </c>
      <c r="W79" s="92">
        <v>0.938281184927618</v>
      </c>
      <c r="X79" s="92">
        <v>0.161113775337648</v>
      </c>
      <c r="Y79" s="92">
        <v>0.381419937422521</v>
      </c>
      <c r="Z79" s="92">
        <v>0.381419937422521</v>
      </c>
    </row>
    <row r="80" ht="12.75" customHeight="1">
      <c r="A80" s="90" t="s">
        <v>250</v>
      </c>
      <c r="B80" s="91">
        <v>47.0</v>
      </c>
      <c r="C80" s="92">
        <v>0.10465641025641</v>
      </c>
      <c r="D80" s="92">
        <v>0.115179990110608</v>
      </c>
      <c r="E80" s="92">
        <v>0.0968292563344733</v>
      </c>
      <c r="F80" s="92">
        <v>0.202854735876719</v>
      </c>
      <c r="G80" s="93">
        <v>1.17384927423703</v>
      </c>
      <c r="H80" s="93">
        <v>1.23308486622074</v>
      </c>
      <c r="I80" s="92">
        <v>0.0926023798076923</v>
      </c>
      <c r="J80" s="92">
        <v>0.601827116137838</v>
      </c>
      <c r="K80" s="92">
        <v>0.0367</v>
      </c>
      <c r="L80" s="92">
        <v>0.149852936767628</v>
      </c>
      <c r="M80" s="92">
        <v>0.0820254029094614</v>
      </c>
      <c r="N80" s="93">
        <v>0.898497728027088</v>
      </c>
      <c r="O80" s="93">
        <v>2.75833989275923</v>
      </c>
      <c r="P80" s="93">
        <v>12.20783689201</v>
      </c>
      <c r="Q80" s="93">
        <v>21.5735023229244</v>
      </c>
      <c r="R80" s="93">
        <v>2.75917400197756</v>
      </c>
      <c r="S80" s="93">
        <v>48.9890484456365</v>
      </c>
      <c r="T80" s="92">
        <v>0.199332256731384</v>
      </c>
      <c r="U80" s="92">
        <v>0.111351203508973</v>
      </c>
      <c r="V80" s="92">
        <v>0.166585101678012</v>
      </c>
      <c r="W80" s="92">
        <v>2.43547984832015</v>
      </c>
      <c r="X80" s="92">
        <v>0.0555052449141101</v>
      </c>
      <c r="Y80" s="92">
        <v>0.647898324195514</v>
      </c>
      <c r="Z80" s="92">
        <v>0.647898324195514</v>
      </c>
    </row>
    <row r="81" ht="12.75" customHeight="1">
      <c r="A81" s="90" t="s">
        <v>251</v>
      </c>
      <c r="B81" s="91">
        <v>14.0</v>
      </c>
      <c r="C81" s="92">
        <v>-0.0018</v>
      </c>
      <c r="D81" s="92">
        <v>0.094321623170788</v>
      </c>
      <c r="E81" s="92">
        <v>0.0659938708824022</v>
      </c>
      <c r="F81" s="92">
        <v>0.162947190544375</v>
      </c>
      <c r="G81" s="93">
        <v>0.940668952195661</v>
      </c>
      <c r="H81" s="93">
        <v>1.36182692307692</v>
      </c>
      <c r="I81" s="92">
        <v>0.100005048076923</v>
      </c>
      <c r="J81" s="92">
        <v>0.714496017672365</v>
      </c>
      <c r="K81" s="92">
        <v>0.0417</v>
      </c>
      <c r="L81" s="92">
        <v>0.349034973587651</v>
      </c>
      <c r="M81" s="92">
        <v>0.0738326438019255</v>
      </c>
      <c r="N81" s="93">
        <v>0.750301425392631</v>
      </c>
      <c r="O81" s="93">
        <v>1.90070446995842</v>
      </c>
      <c r="P81" s="93">
        <v>9.44274091651362</v>
      </c>
      <c r="Q81" s="93">
        <v>19.5003204428307</v>
      </c>
      <c r="R81" s="93">
        <v>1.57734880778753</v>
      </c>
      <c r="S81" s="93">
        <v>13.3939000669526</v>
      </c>
      <c r="T81" s="92">
        <v>0.0908698703279939</v>
      </c>
      <c r="U81" s="92">
        <v>0.117313043478261</v>
      </c>
      <c r="V81" s="92">
        <v>0.0430643783371472</v>
      </c>
      <c r="W81" s="92">
        <v>0.682400306107102</v>
      </c>
      <c r="X81" s="92">
        <v>0.207637046234023</v>
      </c>
      <c r="Y81" s="92">
        <v>0.0433004070959758</v>
      </c>
      <c r="Z81" s="92">
        <v>0.0433004070959758</v>
      </c>
    </row>
    <row r="82" ht="12.75" customHeight="1">
      <c r="A82" s="90" t="s">
        <v>252</v>
      </c>
      <c r="B82" s="91">
        <v>13.0</v>
      </c>
      <c r="C82" s="92">
        <v>0.118781111111111</v>
      </c>
      <c r="D82" s="92">
        <v>0.123906010078483</v>
      </c>
      <c r="E82" s="92">
        <v>0.216512574008529</v>
      </c>
      <c r="F82" s="92">
        <v>0.24523167529068</v>
      </c>
      <c r="G82" s="93">
        <v>0.824946845847114</v>
      </c>
      <c r="H82" s="93">
        <v>0.842528106508876</v>
      </c>
      <c r="I82" s="92">
        <v>0.0701453661242604</v>
      </c>
      <c r="J82" s="92">
        <v>0.407963477367824</v>
      </c>
      <c r="K82" s="92">
        <v>0.0317</v>
      </c>
      <c r="L82" s="92">
        <v>0.0684230546196684</v>
      </c>
      <c r="M82" s="92">
        <v>0.0666472124054896</v>
      </c>
      <c r="N82" s="93">
        <v>2.18794840035319</v>
      </c>
      <c r="O82" s="93">
        <v>2.50919445253082</v>
      </c>
      <c r="P82" s="93">
        <v>15.1717961352734</v>
      </c>
      <c r="Q82" s="93">
        <v>20.2641277263224</v>
      </c>
      <c r="R82" s="93">
        <v>5.83385757852331</v>
      </c>
      <c r="S82" s="93">
        <v>21.8785905978322</v>
      </c>
      <c r="T82" s="92">
        <v>0.213820249907654</v>
      </c>
      <c r="U82" s="92">
        <v>0.00567208855035728</v>
      </c>
      <c r="V82" s="92">
        <v>0.00737456852080655</v>
      </c>
      <c r="W82" s="92">
        <v>0.110044219370759</v>
      </c>
      <c r="X82" s="92">
        <v>0.24094078974489</v>
      </c>
      <c r="Y82" s="92">
        <v>0.253303510145891</v>
      </c>
      <c r="Z82" s="92">
        <v>0.25330351014589</v>
      </c>
    </row>
    <row r="83" ht="12.75" customHeight="1">
      <c r="A83" s="90" t="s">
        <v>253</v>
      </c>
      <c r="B83" s="91">
        <v>20.0</v>
      </c>
      <c r="C83" s="92">
        <v>0.01954</v>
      </c>
      <c r="D83" s="92">
        <v>0.136406326556556</v>
      </c>
      <c r="E83" s="92">
        <v>0.13799322548738</v>
      </c>
      <c r="F83" s="92">
        <v>0.123473933923509</v>
      </c>
      <c r="G83" s="93">
        <v>1.13180665316135</v>
      </c>
      <c r="H83" s="93">
        <v>1.1150827991453</v>
      </c>
      <c r="I83" s="92">
        <v>0.0858172609508547</v>
      </c>
      <c r="J83" s="92">
        <v>0.698419505661107</v>
      </c>
      <c r="K83" s="92">
        <v>0.0417</v>
      </c>
      <c r="L83" s="92">
        <v>0.147506100277324</v>
      </c>
      <c r="M83" s="92">
        <v>0.0768492940804513</v>
      </c>
      <c r="N83" s="93">
        <v>1.0275463606585</v>
      </c>
      <c r="O83" s="93">
        <v>2.86087970526182</v>
      </c>
      <c r="P83" s="93">
        <v>13.1105107718834</v>
      </c>
      <c r="Q83" s="93">
        <v>18.1908904043484</v>
      </c>
      <c r="R83" s="93">
        <v>2.74671763555504</v>
      </c>
      <c r="S83" s="93">
        <v>48.1405424925013</v>
      </c>
      <c r="T83" s="92">
        <v>0.260892591756358</v>
      </c>
      <c r="U83" s="92">
        <v>0.02142330394253</v>
      </c>
      <c r="V83" s="92">
        <v>0.0484390599561537</v>
      </c>
      <c r="W83" s="92">
        <v>0.404704571906967</v>
      </c>
      <c r="X83" s="92">
        <v>0.0711776582486277</v>
      </c>
      <c r="Y83" s="92">
        <v>0.121341992914288</v>
      </c>
      <c r="Z83" s="92">
        <v>0.121341992914288</v>
      </c>
    </row>
    <row r="84" ht="12.75" customHeight="1">
      <c r="A84" s="90" t="s">
        <v>254</v>
      </c>
      <c r="B84" s="91">
        <v>327.0</v>
      </c>
      <c r="C84" s="92">
        <v>0.115196630434783</v>
      </c>
      <c r="D84" s="92">
        <v>0.203037716647938</v>
      </c>
      <c r="E84" s="92">
        <v>0.152474125386601</v>
      </c>
      <c r="F84" s="92">
        <v>0.350623322349025</v>
      </c>
      <c r="G84" s="93">
        <v>1.29360723599606</v>
      </c>
      <c r="H84" s="93">
        <v>1.28619356643357</v>
      </c>
      <c r="I84" s="92">
        <v>0.0956561300699301</v>
      </c>
      <c r="J84" s="92">
        <v>0.724796553708588</v>
      </c>
      <c r="K84" s="92">
        <v>0.0417</v>
      </c>
      <c r="L84" s="92">
        <v>0.0529220143834468</v>
      </c>
      <c r="M84" s="92">
        <v>0.0919179237783782</v>
      </c>
      <c r="N84" s="93">
        <v>0.785762767586869</v>
      </c>
      <c r="O84" s="93">
        <v>6.32007042156814</v>
      </c>
      <c r="P84" s="93">
        <v>21.1032162537324</v>
      </c>
      <c r="Q84" s="93">
        <v>33.7550628848431</v>
      </c>
      <c r="R84" s="93">
        <v>4.14741971494444</v>
      </c>
      <c r="S84" s="93">
        <v>157.207747963636</v>
      </c>
      <c r="T84" s="92">
        <v>0.146671465435421</v>
      </c>
      <c r="U84" s="92">
        <v>0.115756770827769</v>
      </c>
      <c r="V84" s="92">
        <v>0.202802081333896</v>
      </c>
      <c r="W84" s="92">
        <v>1.80348464469688</v>
      </c>
      <c r="X84" s="92">
        <v>0.134840133095948</v>
      </c>
      <c r="Y84" s="92">
        <v>0.00622534851967781</v>
      </c>
      <c r="Z84" s="92">
        <v>0.00622534851967782</v>
      </c>
    </row>
    <row r="85" ht="12.75" customHeight="1">
      <c r="A85" s="90" t="s">
        <v>255</v>
      </c>
      <c r="B85" s="91">
        <v>259.0</v>
      </c>
      <c r="C85" s="92">
        <v>0.159009705882353</v>
      </c>
      <c r="D85" s="92">
        <v>0.263576400715139</v>
      </c>
      <c r="E85" s="92">
        <v>0.22641629800743</v>
      </c>
      <c r="F85" s="92">
        <v>0.225184498279833</v>
      </c>
      <c r="G85" s="93">
        <v>1.06111345782937</v>
      </c>
      <c r="H85" s="93">
        <v>1.10394713694377</v>
      </c>
      <c r="I85" s="92">
        <v>0.085176960374267</v>
      </c>
      <c r="J85" s="92">
        <v>0.618485797647903</v>
      </c>
      <c r="K85" s="92">
        <v>0.0367</v>
      </c>
      <c r="L85" s="92">
        <v>0.088410861826268</v>
      </c>
      <c r="M85" s="92">
        <v>0.0795931990772506</v>
      </c>
      <c r="N85" s="93">
        <v>0.91932491020712</v>
      </c>
      <c r="O85" s="93">
        <v>4.93235818773924</v>
      </c>
      <c r="P85" s="93">
        <v>14.3160530825679</v>
      </c>
      <c r="Q85" s="93">
        <v>18.405852615964</v>
      </c>
      <c r="R85" s="93">
        <v>4.61687446448788</v>
      </c>
      <c r="S85" s="93">
        <v>85.7313770908818</v>
      </c>
      <c r="T85" s="92">
        <v>0.123584183960271</v>
      </c>
      <c r="U85" s="92">
        <v>0.0450412899276111</v>
      </c>
      <c r="V85" s="92">
        <v>0.132574401047071</v>
      </c>
      <c r="W85" s="92">
        <v>0.750795744951447</v>
      </c>
      <c r="X85" s="92">
        <v>0.187680823640429</v>
      </c>
      <c r="Y85" s="92">
        <v>0.375066167834351</v>
      </c>
      <c r="Z85" s="92">
        <v>0.375066167834351</v>
      </c>
    </row>
    <row r="86" ht="12.75" customHeight="1">
      <c r="A86" s="90" t="s">
        <v>256</v>
      </c>
      <c r="B86" s="91">
        <v>40.0</v>
      </c>
      <c r="C86" s="92">
        <v>0.0617711538461538</v>
      </c>
      <c r="D86" s="92">
        <v>0.0460974649706629</v>
      </c>
      <c r="E86" s="92">
        <v>0.080352327936608</v>
      </c>
      <c r="F86" s="92">
        <v>0.303186946615916</v>
      </c>
      <c r="G86" s="93">
        <v>0.903706117791329</v>
      </c>
      <c r="H86" s="93">
        <v>1.31298023504274</v>
      </c>
      <c r="I86" s="92">
        <v>0.0971963635149573</v>
      </c>
      <c r="J86" s="92">
        <v>0.524476650013463</v>
      </c>
      <c r="K86" s="92">
        <v>0.0367</v>
      </c>
      <c r="L86" s="92">
        <v>0.390371400186598</v>
      </c>
      <c r="M86" s="92">
        <v>0.0678496612286867</v>
      </c>
      <c r="N86" s="93">
        <v>2.02680599567988</v>
      </c>
      <c r="O86" s="93">
        <v>0.748818374202077</v>
      </c>
      <c r="P86" s="93">
        <v>8.62751491170506</v>
      </c>
      <c r="Q86" s="93">
        <v>16.1368508824697</v>
      </c>
      <c r="R86" s="93">
        <v>1.58433178602298</v>
      </c>
      <c r="S86" s="93">
        <v>52.013633681028</v>
      </c>
      <c r="T86" s="92">
        <v>0.208492906136043</v>
      </c>
      <c r="U86" s="92">
        <v>0.0350613175047352</v>
      </c>
      <c r="V86" s="92">
        <v>0.0494101373994935</v>
      </c>
      <c r="W86" s="92">
        <v>1.73866195937035</v>
      </c>
      <c r="X86" s="92">
        <v>-0.13989494073421</v>
      </c>
      <c r="Y86" s="92">
        <v>0.0105140368081005</v>
      </c>
      <c r="Z86" s="92">
        <v>0.0105140368081006</v>
      </c>
    </row>
    <row r="87" ht="12.75" customHeight="1">
      <c r="A87" s="90" t="s">
        <v>257</v>
      </c>
      <c r="B87" s="91">
        <v>21.0</v>
      </c>
      <c r="C87" s="92">
        <v>0.0351177777777778</v>
      </c>
      <c r="D87" s="92">
        <v>0.0143195641178778</v>
      </c>
      <c r="E87" s="92">
        <v>0.00916568394739649</v>
      </c>
      <c r="F87" s="92">
        <v>0.217845419277827</v>
      </c>
      <c r="G87" s="93">
        <v>0.50868403517957</v>
      </c>
      <c r="H87" s="93">
        <v>1.15006826923077</v>
      </c>
      <c r="I87" s="92">
        <v>0.0878289254807692</v>
      </c>
      <c r="J87" s="92">
        <v>0.530450088092148</v>
      </c>
      <c r="K87" s="92">
        <v>0.0367</v>
      </c>
      <c r="L87" s="92">
        <v>0.606892378956197</v>
      </c>
      <c r="M87" s="92">
        <v>0.0478899901391941</v>
      </c>
      <c r="N87" s="93">
        <v>0.678883183222539</v>
      </c>
      <c r="O87" s="93">
        <v>1.81365993457743</v>
      </c>
      <c r="P87" s="93">
        <v>7.7873328659595</v>
      </c>
      <c r="Q87" s="93">
        <v>120.937044802588</v>
      </c>
      <c r="R87" s="93">
        <v>1.32229930424823</v>
      </c>
      <c r="S87" s="93">
        <v>66.0161128844922</v>
      </c>
      <c r="T87" s="92">
        <v>0.0487985208117638</v>
      </c>
      <c r="U87" s="92">
        <v>0.141406268221131</v>
      </c>
      <c r="V87" s="92">
        <v>-0.222014513019838</v>
      </c>
      <c r="W87" s="92">
        <v>-12.1977536639501</v>
      </c>
      <c r="X87" s="92">
        <v>-0.0474589995993944</v>
      </c>
      <c r="Y87" s="92">
        <v>0.0525787056622187</v>
      </c>
      <c r="Z87" s="92">
        <v>0.0525787056622187</v>
      </c>
    </row>
    <row r="88" ht="12.75" customHeight="1">
      <c r="A88" s="90" t="s">
        <v>258</v>
      </c>
      <c r="B88" s="91">
        <v>126.0</v>
      </c>
      <c r="C88" s="92">
        <v>0.0691495774647887</v>
      </c>
      <c r="D88" s="92">
        <v>0.189020826186211</v>
      </c>
      <c r="E88" s="92">
        <v>0.140987221086241</v>
      </c>
      <c r="F88" s="92">
        <v>0.1917976073162</v>
      </c>
      <c r="G88" s="93">
        <v>1.19698633788185</v>
      </c>
      <c r="H88" s="93">
        <v>1.24264644315861</v>
      </c>
      <c r="I88" s="92">
        <v>0.0931521704816202</v>
      </c>
      <c r="J88" s="92">
        <v>0.627372866560097</v>
      </c>
      <c r="K88" s="92">
        <v>0.0367</v>
      </c>
      <c r="L88" s="92">
        <v>0.104886751041813</v>
      </c>
      <c r="M88" s="92">
        <v>0.0856913482252507</v>
      </c>
      <c r="N88" s="93">
        <v>0.816098589808392</v>
      </c>
      <c r="O88" s="93">
        <v>3.05136578571676</v>
      </c>
      <c r="P88" s="93">
        <v>12.0145681819572</v>
      </c>
      <c r="Q88" s="93">
        <v>15.8588561976216</v>
      </c>
      <c r="R88" s="93">
        <v>2.85920220438797</v>
      </c>
      <c r="S88" s="93">
        <v>77.3675902084319</v>
      </c>
      <c r="T88" s="92">
        <v>0.169036569637742</v>
      </c>
      <c r="U88" s="92">
        <v>0.0370858459677833</v>
      </c>
      <c r="V88" s="92">
        <v>0.0491380023148178</v>
      </c>
      <c r="W88" s="92">
        <v>0.321595582842166</v>
      </c>
      <c r="X88" s="92">
        <v>0.143954432085844</v>
      </c>
      <c r="Y88" s="92">
        <v>0.373893010627202</v>
      </c>
      <c r="Z88" s="92">
        <v>0.373893010627202</v>
      </c>
    </row>
    <row r="89" ht="12.75" customHeight="1">
      <c r="A89" s="90" t="s">
        <v>259</v>
      </c>
      <c r="B89" s="91">
        <v>77.0</v>
      </c>
      <c r="C89" s="92">
        <v>0.0644932432432433</v>
      </c>
      <c r="D89" s="92">
        <v>0.224846296717387</v>
      </c>
      <c r="E89" s="92">
        <v>0.257105564707862</v>
      </c>
      <c r="F89" s="92">
        <v>0.311432599774193</v>
      </c>
      <c r="G89" s="93">
        <v>0.691106742346433</v>
      </c>
      <c r="H89" s="93">
        <v>1.06845319570136</v>
      </c>
      <c r="I89" s="92">
        <v>0.083136058752828</v>
      </c>
      <c r="J89" s="92">
        <v>0.555986233726587</v>
      </c>
      <c r="K89" s="92">
        <v>0.0367</v>
      </c>
      <c r="L89" s="92">
        <v>0.395517517554301</v>
      </c>
      <c r="M89" s="92">
        <v>0.0589635869122067</v>
      </c>
      <c r="N89" s="93">
        <v>1.29668221058597</v>
      </c>
      <c r="O89" s="93">
        <v>2.36517125179409</v>
      </c>
      <c r="P89" s="93">
        <v>6.03213152359408</v>
      </c>
      <c r="Q89" s="93">
        <v>10.526457978131</v>
      </c>
      <c r="R89" s="93">
        <v>3.19983231741157</v>
      </c>
      <c r="S89" s="93">
        <v>32.0044017057763</v>
      </c>
      <c r="T89" s="92">
        <v>-0.0301696484399531</v>
      </c>
      <c r="U89" s="92">
        <v>0.154595766092496</v>
      </c>
      <c r="V89" s="92">
        <v>0.019363977163415</v>
      </c>
      <c r="W89" s="92">
        <v>0.0676219767324831</v>
      </c>
      <c r="X89" s="92">
        <v>0.23723609347665</v>
      </c>
      <c r="Y89" s="92">
        <v>0.55024379279864</v>
      </c>
      <c r="Z89" s="92">
        <v>0.55024379279864</v>
      </c>
    </row>
    <row r="90" ht="12.75" customHeight="1">
      <c r="A90" s="90" t="s">
        <v>260</v>
      </c>
      <c r="B90" s="91">
        <v>20.0</v>
      </c>
      <c r="C90" s="92">
        <v>0.074895</v>
      </c>
      <c r="D90" s="92">
        <v>0.407799465256855</v>
      </c>
      <c r="E90" s="92">
        <v>1.00069444358583</v>
      </c>
      <c r="F90" s="92">
        <v>0.324725435188545</v>
      </c>
      <c r="G90" s="93">
        <v>0.944999792463721</v>
      </c>
      <c r="H90" s="93">
        <v>1.0856171875</v>
      </c>
      <c r="I90" s="92">
        <v>0.08412298828125</v>
      </c>
      <c r="J90" s="92">
        <v>0.41735348869444</v>
      </c>
      <c r="K90" s="92">
        <v>0.0317</v>
      </c>
      <c r="L90" s="92">
        <v>0.164894663319018</v>
      </c>
      <c r="M90" s="92">
        <v>0.0733878529475513</v>
      </c>
      <c r="N90" s="93">
        <v>2.8005161212167</v>
      </c>
      <c r="O90" s="93">
        <v>4.98987350961849</v>
      </c>
      <c r="P90" s="93">
        <v>11.5474557303936</v>
      </c>
      <c r="Q90" s="93">
        <v>12.2418551768843</v>
      </c>
      <c r="R90" s="93">
        <v>955.599747440823</v>
      </c>
      <c r="S90" s="93">
        <v>19.9157851009449</v>
      </c>
      <c r="T90" s="92">
        <v>0.159687683379925</v>
      </c>
      <c r="U90" s="92">
        <v>0.0259577821038031</v>
      </c>
      <c r="V90" s="92">
        <v>0.0277461540479146</v>
      </c>
      <c r="W90" s="92">
        <v>0.16063191628234</v>
      </c>
      <c r="X90" s="92">
        <v>-0.541418816160484</v>
      </c>
      <c r="Y90" s="92">
        <v>0.819525584307078</v>
      </c>
      <c r="Z90" s="92">
        <v>0.819525584307078</v>
      </c>
    </row>
    <row r="91" ht="12.75" customHeight="1">
      <c r="A91" s="90" t="s">
        <v>261</v>
      </c>
      <c r="B91" s="91">
        <v>21.0</v>
      </c>
      <c r="C91" s="92">
        <v>0.145006666666667</v>
      </c>
      <c r="D91" s="92">
        <v>0.0823167078281047</v>
      </c>
      <c r="E91" s="92">
        <v>0.199752236562696</v>
      </c>
      <c r="F91" s="92">
        <v>0.358358080491729</v>
      </c>
      <c r="G91" s="93">
        <v>0.765211732970847</v>
      </c>
      <c r="H91" s="93">
        <v>0.857088942307692</v>
      </c>
      <c r="I91" s="92">
        <v>0.0709826141826923</v>
      </c>
      <c r="J91" s="92">
        <v>0.423571452488465</v>
      </c>
      <c r="K91" s="92">
        <v>0.0317</v>
      </c>
      <c r="L91" s="92">
        <v>0.173764089661259</v>
      </c>
      <c r="M91" s="92">
        <v>0.0619533778328176</v>
      </c>
      <c r="N91" s="93">
        <v>3.03542293311321</v>
      </c>
      <c r="O91" s="93">
        <v>1.50059404388861</v>
      </c>
      <c r="P91" s="93">
        <v>10.6367981053835</v>
      </c>
      <c r="Q91" s="93">
        <v>18.2467570075507</v>
      </c>
      <c r="R91" s="93">
        <v>6.03669778496419</v>
      </c>
      <c r="S91" s="93">
        <v>25.1071037607927</v>
      </c>
      <c r="T91" s="92">
        <v>0.0828465278724029</v>
      </c>
      <c r="U91" s="92">
        <v>0.0473770394222563</v>
      </c>
      <c r="V91" s="92">
        <v>0.020844283163247</v>
      </c>
      <c r="W91" s="92">
        <v>0.527720671387271</v>
      </c>
      <c r="X91" s="92">
        <v>0.242749954563693</v>
      </c>
      <c r="Y91" s="92">
        <v>0.419012378972125</v>
      </c>
      <c r="Z91" s="92">
        <v>0.419012378972125</v>
      </c>
    </row>
    <row r="92" ht="12.75" customHeight="1">
      <c r="A92" s="90" t="s">
        <v>262</v>
      </c>
      <c r="B92" s="91">
        <v>10.0</v>
      </c>
      <c r="C92" s="92">
        <v>0.1069</v>
      </c>
      <c r="D92" s="92">
        <v>0.316801636569461</v>
      </c>
      <c r="E92" s="92">
        <v>0.163537861166681</v>
      </c>
      <c r="F92" s="92">
        <v>0.369882294243823</v>
      </c>
      <c r="G92" s="93">
        <v>0.920001078149206</v>
      </c>
      <c r="H92" s="93">
        <v>1.04760096153846</v>
      </c>
      <c r="I92" s="92">
        <v>0.0819370552884615</v>
      </c>
      <c r="J92" s="92">
        <v>0.307301915617049</v>
      </c>
      <c r="K92" s="92">
        <v>0.0317</v>
      </c>
      <c r="L92" s="92">
        <v>0.168137700093744</v>
      </c>
      <c r="M92" s="92">
        <v>0.0713583263155887</v>
      </c>
      <c r="N92" s="93">
        <v>0.655962103717268</v>
      </c>
      <c r="O92" s="93">
        <v>4.43033200275228</v>
      </c>
      <c r="P92" s="93">
        <v>10.5089679834895</v>
      </c>
      <c r="Q92" s="93">
        <v>13.9829467021462</v>
      </c>
      <c r="R92" s="93">
        <v>3.77607096352503</v>
      </c>
      <c r="S92" s="93">
        <v>25.8058538609804</v>
      </c>
      <c r="T92" s="92">
        <v>0.0283070060831816</v>
      </c>
      <c r="U92" s="92">
        <v>0.183003190620256</v>
      </c>
      <c r="V92" s="92">
        <v>0.103018309774325</v>
      </c>
      <c r="W92" s="92">
        <v>0.507127401261894</v>
      </c>
      <c r="X92" s="92">
        <v>0.204401889676933</v>
      </c>
      <c r="Y92" s="92">
        <v>0.312643614119395</v>
      </c>
      <c r="Z92" s="92">
        <v>0.312643614119395</v>
      </c>
    </row>
    <row r="93" ht="12.75" customHeight="1">
      <c r="A93" s="90" t="s">
        <v>263</v>
      </c>
      <c r="B93" s="91">
        <v>30.0</v>
      </c>
      <c r="C93" s="92">
        <v>0.0669695652173913</v>
      </c>
      <c r="D93" s="92">
        <v>0.0978570112927925</v>
      </c>
      <c r="E93" s="92">
        <v>0.0974374927439211</v>
      </c>
      <c r="F93" s="92">
        <v>0.392312160682768</v>
      </c>
      <c r="G93" s="93">
        <v>0.917303358627053</v>
      </c>
      <c r="H93" s="93">
        <v>1.32434726331361</v>
      </c>
      <c r="I93" s="92">
        <v>0.0978499676405326</v>
      </c>
      <c r="J93" s="92">
        <v>0.484945897118983</v>
      </c>
      <c r="K93" s="92">
        <v>0.0317</v>
      </c>
      <c r="L93" s="92">
        <v>0.399982949156086</v>
      </c>
      <c r="M93" s="92">
        <v>0.0663193247017935</v>
      </c>
      <c r="N93" s="93">
        <v>1.37106947503282</v>
      </c>
      <c r="O93" s="93">
        <v>1.63463321603961</v>
      </c>
      <c r="P93" s="93">
        <v>9.97416440591237</v>
      </c>
      <c r="Q93" s="93">
        <v>16.696180097415</v>
      </c>
      <c r="R93" s="93">
        <v>4.34693999282869</v>
      </c>
      <c r="S93" s="93">
        <v>27.8388894723269</v>
      </c>
      <c r="T93" s="92">
        <v>0.0575137406204546</v>
      </c>
      <c r="U93" s="92">
        <v>0.171496732862901</v>
      </c>
      <c r="V93" s="92">
        <v>0.14965026102708</v>
      </c>
      <c r="W93" s="92">
        <v>2.60419929780451</v>
      </c>
      <c r="X93" s="92">
        <v>0.193557463918015</v>
      </c>
      <c r="Y93" s="92">
        <v>0.108644670430708</v>
      </c>
      <c r="Z93" s="92">
        <v>0.108644670430708</v>
      </c>
    </row>
    <row r="94" ht="12.75" customHeight="1">
      <c r="A94" s="90" t="s">
        <v>264</v>
      </c>
      <c r="B94" s="91">
        <v>8.0</v>
      </c>
      <c r="C94" s="92">
        <v>0.02</v>
      </c>
      <c r="D94" s="92">
        <v>-0.341075631478923</v>
      </c>
      <c r="E94" s="92">
        <v>-0.121805533057211</v>
      </c>
      <c r="F94" s="92">
        <v>0.295477386934673</v>
      </c>
      <c r="G94" s="93">
        <v>0.136305747285377</v>
      </c>
      <c r="H94" s="93">
        <v>0.104255769230769</v>
      </c>
      <c r="I94" s="92">
        <v>0.0276947067307692</v>
      </c>
      <c r="J94" s="92" t="e">
        <v>#DIV/0!</v>
      </c>
      <c r="K94" s="92" t="e">
        <v>#DIV/0!</v>
      </c>
      <c r="L94" s="92">
        <v>0.207956013538481</v>
      </c>
      <c r="M94" s="92" t="e">
        <v>#DIV/0!</v>
      </c>
      <c r="N94" s="93">
        <v>0.372873197354522</v>
      </c>
      <c r="O94" s="93">
        <v>3.69103941737326</v>
      </c>
      <c r="P94" s="93">
        <v>114.719636243521</v>
      </c>
      <c r="Q94" s="93" t="s">
        <v>179</v>
      </c>
      <c r="R94" s="93">
        <v>1.44414783449165</v>
      </c>
      <c r="S94" s="93">
        <v>18.8685124269006</v>
      </c>
      <c r="T94" s="92" t="s">
        <v>179</v>
      </c>
      <c r="U94" s="92">
        <v>0.156048202572838</v>
      </c>
      <c r="V94" s="92">
        <v>0.182681649463568</v>
      </c>
      <c r="W94" s="92" t="s">
        <v>179</v>
      </c>
      <c r="X94" s="92">
        <v>-0.118929549764698</v>
      </c>
      <c r="Y94" s="92">
        <v>0.0</v>
      </c>
      <c r="Z94" s="92">
        <v>0.0</v>
      </c>
    </row>
    <row r="95" ht="12.75" customHeight="1">
      <c r="A95" s="90" t="s">
        <v>265</v>
      </c>
      <c r="B95" s="91">
        <v>21.0</v>
      </c>
      <c r="C95" s="92">
        <v>0.00449952380952381</v>
      </c>
      <c r="D95" s="92">
        <v>0.159067130222693</v>
      </c>
      <c r="E95" s="92">
        <v>0.0662182283021355</v>
      </c>
      <c r="F95" s="92">
        <v>0.312724741909291</v>
      </c>
      <c r="G95" s="93">
        <v>0.419086165816744</v>
      </c>
      <c r="H95" s="93">
        <v>0.592406593406593</v>
      </c>
      <c r="I95" s="92">
        <v>0.0557633791208791</v>
      </c>
      <c r="J95" s="92">
        <v>0.230223749588029</v>
      </c>
      <c r="K95" s="92">
        <v>0.0267</v>
      </c>
      <c r="L95" s="92">
        <v>0.380023923059637</v>
      </c>
      <c r="M95" s="92">
        <v>0.0406599442717162</v>
      </c>
      <c r="N95" s="93">
        <v>0.599721620416136</v>
      </c>
      <c r="O95" s="93">
        <v>2.83246141548323</v>
      </c>
      <c r="P95" s="93">
        <v>10.5801085141117</v>
      </c>
      <c r="Q95" s="93">
        <v>17.8075223539195</v>
      </c>
      <c r="R95" s="93">
        <v>2.07811881227407</v>
      </c>
      <c r="S95" s="93">
        <v>20.1189332960205</v>
      </c>
      <c r="T95" s="92">
        <v>0.0715874029209599</v>
      </c>
      <c r="U95" s="92">
        <v>0.235082086059842</v>
      </c>
      <c r="V95" s="92">
        <v>0.140340111395747</v>
      </c>
      <c r="W95" s="92">
        <v>1.32747942227105</v>
      </c>
      <c r="X95" s="92">
        <v>0.110016420361248</v>
      </c>
      <c r="Y95" s="92">
        <v>0.640612149859129</v>
      </c>
      <c r="Z95" s="92">
        <v>0.640612149859129</v>
      </c>
    </row>
    <row r="96" ht="12.75" customHeight="1">
      <c r="A96" s="90" t="s">
        <v>266</v>
      </c>
      <c r="B96" s="91">
        <v>19.0</v>
      </c>
      <c r="C96" s="92">
        <v>0.0686769230769231</v>
      </c>
      <c r="D96" s="92">
        <v>0.305676721904632</v>
      </c>
      <c r="E96" s="92">
        <v>0.0885265335317577</v>
      </c>
      <c r="F96" s="92">
        <v>0.317119413685971</v>
      </c>
      <c r="G96" s="93">
        <v>0.76632653602523</v>
      </c>
      <c r="H96" s="93">
        <v>1.08551467611336</v>
      </c>
      <c r="I96" s="92">
        <v>0.0841170938765182</v>
      </c>
      <c r="J96" s="92">
        <v>0.382123238894349</v>
      </c>
      <c r="K96" s="92">
        <v>0.0317</v>
      </c>
      <c r="L96" s="92">
        <v>0.33407659893724</v>
      </c>
      <c r="M96" s="92">
        <v>0.0623696781535528</v>
      </c>
      <c r="N96" s="93">
        <v>0.341136428186323</v>
      </c>
      <c r="O96" s="93">
        <v>5.19364306101801</v>
      </c>
      <c r="P96" s="93">
        <v>11.3790327746895</v>
      </c>
      <c r="Q96" s="93">
        <v>16.7044696155341</v>
      </c>
      <c r="R96" s="93">
        <v>2.17654279342059</v>
      </c>
      <c r="S96" s="93">
        <v>19.8053586020491</v>
      </c>
      <c r="T96" s="92">
        <v>0.0655294379390037</v>
      </c>
      <c r="U96" s="92">
        <v>0.307089532924996</v>
      </c>
      <c r="V96" s="92">
        <v>0.179636347125675</v>
      </c>
      <c r="W96" s="92">
        <v>0.914968344945227</v>
      </c>
      <c r="X96" s="92">
        <v>0.100773036453443</v>
      </c>
      <c r="Y96" s="92">
        <v>0.528478218062198</v>
      </c>
      <c r="Z96" s="92">
        <v>0.528478218062198</v>
      </c>
    </row>
    <row r="97" ht="12.75" customHeight="1">
      <c r="A97" s="94" t="s">
        <v>267</v>
      </c>
      <c r="B97" s="95">
        <v>7887.0</v>
      </c>
      <c r="C97" s="95">
        <v>0.115385698952211</v>
      </c>
      <c r="D97" s="95">
        <v>0.112560459075929</v>
      </c>
      <c r="E97" s="95">
        <v>0.0735879733804933</v>
      </c>
      <c r="F97" s="95">
        <v>0.2809390479073</v>
      </c>
      <c r="G97" s="95">
        <v>0.70403599257348</v>
      </c>
      <c r="H97" s="95">
        <v>1.06411834330237</v>
      </c>
      <c r="I97" s="95">
        <v>0.0828868047398863</v>
      </c>
      <c r="J97" s="95">
        <v>0.535978389355385</v>
      </c>
      <c r="K97" s="95">
        <v>0.0367</v>
      </c>
      <c r="L97" s="95">
        <v>0.398088824172587</v>
      </c>
      <c r="M97" s="95">
        <v>0.0586564100098425</v>
      </c>
      <c r="N97" s="95">
        <v>0.731730696698431</v>
      </c>
      <c r="O97" s="95">
        <v>2.60230845223782</v>
      </c>
      <c r="P97" s="95">
        <v>14.7289944026995</v>
      </c>
      <c r="Q97" s="95">
        <v>22.7965447321068</v>
      </c>
      <c r="R97" s="95">
        <v>2.57759726594825</v>
      </c>
      <c r="S97" s="95">
        <v>60.4914781473805</v>
      </c>
      <c r="T97" s="95">
        <v>-0.166212211294805</v>
      </c>
      <c r="U97" s="95">
        <v>0.0668260656046849</v>
      </c>
      <c r="V97" s="95">
        <v>0.0620677569577162</v>
      </c>
      <c r="W97" s="95">
        <v>0.853003718109899</v>
      </c>
      <c r="X97" s="94">
        <v>0.144883006760129</v>
      </c>
      <c r="Y97" s="94">
        <v>0.372225273692676</v>
      </c>
      <c r="Z97" s="94">
        <v>0.372225273692676</v>
      </c>
    </row>
    <row r="98" ht="12.75" customHeight="1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ht="12.75" customHeight="1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ht="12.75" customHeight="1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ht="12.75" customHeight="1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ht="12.75" customHeight="1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ht="12.75" customHeight="1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ht="12.75" customHeight="1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ht="12.75" customHeight="1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ht="12.75" customHeight="1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ht="12.75" customHeight="1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ht="12.75" customHeight="1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ht="12.75" customHeight="1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ht="12.75" customHeight="1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ht="12.75" customHeight="1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ht="12.75" customHeight="1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ht="12.75" customHeight="1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ht="12.75" customHeight="1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ht="12.75" customHeight="1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ht="12.75" customHeight="1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ht="12.75" customHeight="1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ht="12.75" customHeight="1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ht="12.75" customHeight="1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ht="12.75" customHeight="1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ht="12.75" customHeight="1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ht="12.75" customHeight="1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ht="12.75" customHeight="1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ht="12.75" customHeight="1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ht="12.75" customHeight="1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ht="12.75" customHeight="1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ht="12.75" customHeight="1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ht="12.75" customHeight="1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ht="12.75" customHeight="1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ht="12.75" customHeight="1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ht="12.75" customHeight="1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ht="12.75" customHeight="1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ht="12.75" customHeight="1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ht="12.75" customHeight="1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ht="12.75" customHeight="1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ht="12.75" customHeight="1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ht="12.75" customHeight="1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ht="12.75" customHeight="1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ht="12.75" customHeight="1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ht="12.75" customHeight="1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ht="12.75" customHeight="1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ht="12.75" customHeight="1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</row>
    <row r="143" ht="12.75" customHeight="1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</row>
    <row r="144" ht="12.75" customHeight="1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</row>
    <row r="145" ht="12.75" customHeight="1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ht="12.75" customHeight="1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</row>
    <row r="147" ht="12.75" customHeight="1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</row>
    <row r="148" ht="12.75" customHeight="1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</row>
    <row r="149" ht="12.75" customHeight="1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</row>
    <row r="150" ht="12.75" customHeight="1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</row>
    <row r="151" ht="12.75" customHeight="1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</row>
    <row r="152" ht="12.75" customHeight="1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</row>
    <row r="153" ht="12.75" customHeight="1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ht="12.75" customHeight="1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</row>
    <row r="155" ht="12.75" customHeight="1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</row>
    <row r="156" ht="12.75" customHeight="1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</row>
    <row r="157" ht="12.75" customHeight="1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</row>
    <row r="158" ht="12.75" customHeight="1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</row>
    <row r="159" ht="12.75" customHeight="1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</row>
    <row r="160" ht="12.75" customHeight="1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</row>
    <row r="161" ht="12.75" customHeight="1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</row>
    <row r="162" ht="12.75" customHeight="1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</row>
    <row r="163" ht="12.75" customHeight="1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</row>
    <row r="164" ht="12.75" customHeight="1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</row>
    <row r="165" ht="12.75" customHeight="1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</row>
    <row r="166" ht="12.75" customHeight="1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</row>
    <row r="167" ht="12.75" customHeight="1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</row>
    <row r="168" ht="12.75" customHeight="1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</row>
    <row r="169" ht="12.75" customHeight="1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</row>
    <row r="170" ht="12.75" customHeight="1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</row>
    <row r="171" ht="12.75" customHeight="1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</row>
    <row r="172" ht="12.75" customHeight="1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</row>
    <row r="173" ht="12.75" customHeight="1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</row>
    <row r="174" ht="12.75" customHeight="1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</row>
    <row r="175" ht="12.75" customHeight="1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</row>
    <row r="176" ht="12.75" customHeight="1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</row>
    <row r="177" ht="12.75" customHeight="1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</row>
    <row r="178" ht="12.75" customHeight="1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</row>
    <row r="179" ht="12.75" customHeight="1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</row>
    <row r="180" ht="12.75" customHeight="1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</row>
    <row r="181" ht="12.75" customHeight="1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</row>
    <row r="182" ht="12.75" customHeight="1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ht="12.75" customHeight="1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ht="12.75" customHeight="1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</row>
    <row r="185" ht="12.75" customHeight="1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ht="12.75" customHeight="1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ht="12.75" customHeight="1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ht="12.75" customHeight="1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ht="12.75" customHeight="1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ht="12.75" customHeight="1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ht="12.75" customHeight="1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ht="12.75" customHeight="1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ht="12.75" customHeight="1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ht="12.75" customHeight="1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ht="12.75" customHeight="1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ht="12.75" customHeight="1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ht="12.75" customHeight="1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ht="12.75" customHeight="1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ht="12.75" customHeight="1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ht="12.75" customHeight="1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ht="12.75" customHeight="1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ht="12.75" customHeight="1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ht="12.75" customHeight="1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ht="12.75" customHeight="1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ht="12.75" customHeight="1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ht="12.75" customHeight="1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ht="12.75" customHeight="1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ht="12.75" customHeight="1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ht="12.75" customHeight="1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ht="12.75" customHeight="1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ht="12.75" customHeight="1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ht="12.75" customHeight="1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ht="12.75" customHeight="1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ht="12.75" customHeight="1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ht="12.75" customHeight="1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ht="12.75" customHeight="1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ht="12.75" customHeight="1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ht="12.75" customHeight="1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ht="12.75" customHeight="1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ht="12.75" customHeight="1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ht="12.75" customHeight="1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ht="12.75" customHeight="1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ht="12.75" customHeight="1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ht="12.75" customHeight="1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ht="12.75" customHeight="1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ht="12.75" customHeight="1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ht="12.75" customHeight="1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ht="12.75" customHeight="1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ht="12.75" customHeight="1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ht="12.75" customHeight="1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ht="12.75" customHeight="1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ht="12.75" customHeight="1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ht="12.75" customHeight="1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ht="12.75" customHeight="1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ht="12.75" customHeight="1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ht="12.75" customHeight="1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ht="12.75" customHeight="1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ht="12.75" customHeight="1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ht="12.75" customHeight="1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ht="12.75" customHeight="1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ht="12.75" customHeight="1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ht="12.75" customHeight="1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</row>
    <row r="243" ht="12.75" customHeight="1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</row>
    <row r="244" ht="12.75" customHeight="1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</row>
    <row r="245" ht="12.75" customHeight="1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</row>
    <row r="246" ht="12.75" customHeight="1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</row>
    <row r="247" ht="12.75" customHeight="1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</row>
    <row r="248" ht="12.75" customHeight="1"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</row>
    <row r="249" ht="12.75" customHeight="1"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</row>
    <row r="250" ht="12.75" customHeight="1"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</row>
    <row r="251" ht="12.75" customHeight="1"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</row>
    <row r="252" ht="12.75" customHeight="1"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</row>
    <row r="253" ht="12.75" customHeight="1"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</row>
    <row r="254" ht="12.75" customHeight="1"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</row>
    <row r="255" ht="12.75" customHeight="1"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</row>
    <row r="256" ht="12.75" customHeight="1"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</row>
    <row r="257" ht="12.75" customHeight="1"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</row>
    <row r="258" ht="12.75" customHeight="1"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</row>
    <row r="259" ht="12.75" customHeight="1"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</row>
    <row r="260" ht="12.75" customHeight="1"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</row>
    <row r="261" ht="12.75" customHeight="1"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</row>
    <row r="262" ht="12.75" customHeight="1"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</row>
    <row r="263" ht="12.75" customHeight="1"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</row>
    <row r="264" ht="12.75" customHeight="1"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</row>
    <row r="265" ht="12.75" customHeight="1"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</row>
    <row r="266" ht="12.75" customHeight="1"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</row>
    <row r="267" ht="12.75" customHeight="1"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</row>
    <row r="268" ht="12.75" customHeight="1"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</row>
    <row r="269" ht="12.75" customHeight="1"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</row>
    <row r="270" ht="12.75" customHeight="1"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</row>
    <row r="271" ht="12.75" customHeight="1"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</row>
    <row r="272" ht="12.75" customHeight="1"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</row>
    <row r="273" ht="12.75" customHeight="1"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</row>
    <row r="274" ht="12.75" customHeight="1"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</row>
    <row r="275" ht="12.75" customHeight="1"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</row>
    <row r="276" ht="12.75" customHeight="1"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</row>
    <row r="277" ht="12.75" customHeight="1"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</row>
    <row r="278" ht="12.75" customHeight="1"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</row>
    <row r="279" ht="12.75" customHeight="1"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</row>
    <row r="280" ht="12.75" customHeight="1"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</row>
    <row r="281" ht="12.75" customHeight="1"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</row>
    <row r="282" ht="12.75" customHeight="1"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</row>
    <row r="283" ht="12.75" customHeight="1"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</row>
    <row r="284" ht="12.75" customHeight="1"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</row>
    <row r="285" ht="12.75" customHeight="1"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</row>
    <row r="286" ht="12.75" customHeight="1"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</row>
    <row r="287" ht="12.75" customHeight="1"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</row>
    <row r="288" ht="12.75" customHeight="1"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</row>
    <row r="289" ht="12.75" customHeight="1"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</row>
    <row r="290" ht="12.75" customHeight="1"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</row>
    <row r="291" ht="12.75" customHeight="1"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</row>
    <row r="292" ht="12.75" customHeight="1"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</row>
    <row r="293" ht="12.75" customHeight="1"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</row>
    <row r="294" ht="12.75" customHeight="1"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</row>
    <row r="295" ht="12.75" customHeight="1"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</row>
    <row r="296" ht="12.75" customHeight="1"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</row>
    <row r="297" ht="12.75" customHeight="1"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</row>
    <row r="298" ht="12.75" customHeight="1"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</row>
    <row r="299" ht="12.75" customHeight="1"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</row>
    <row r="300" ht="12.75" customHeight="1"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</row>
    <row r="301" ht="12.75" customHeight="1"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</row>
    <row r="302" ht="12.75" customHeight="1"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</row>
    <row r="303" ht="12.75" customHeight="1"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</row>
    <row r="304" ht="12.75" customHeight="1"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</row>
    <row r="305" ht="12.75" customHeight="1"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</row>
    <row r="306" ht="12.75" customHeight="1"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</row>
    <row r="307" ht="12.75" customHeight="1"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</row>
    <row r="308" ht="12.75" customHeight="1"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</row>
    <row r="309" ht="12.75" customHeight="1"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</row>
    <row r="310" ht="12.75" customHeight="1"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</row>
    <row r="311" ht="12.75" customHeight="1"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</row>
    <row r="312" ht="12.75" customHeight="1"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</row>
    <row r="313" ht="12.75" customHeight="1"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</row>
    <row r="314" ht="12.75" customHeight="1"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</row>
    <row r="315" ht="12.75" customHeight="1"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</row>
    <row r="316" ht="12.75" customHeight="1"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</row>
    <row r="317" ht="12.75" customHeight="1"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</row>
    <row r="318" ht="12.75" customHeight="1"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</row>
    <row r="319" ht="12.75" customHeight="1"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</row>
    <row r="320" ht="12.75" customHeight="1"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</row>
    <row r="321" ht="12.75" customHeight="1"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</row>
    <row r="322" ht="12.75" customHeight="1"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</row>
    <row r="323" ht="12.75" customHeight="1"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</row>
    <row r="324" ht="12.75" customHeight="1"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</row>
    <row r="325" ht="12.75" customHeight="1"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</row>
    <row r="326" ht="12.75" customHeight="1"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</row>
    <row r="327" ht="12.75" customHeight="1"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</row>
    <row r="328" ht="12.75" customHeight="1"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</row>
    <row r="329" ht="12.75" customHeight="1"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</row>
    <row r="330" ht="12.75" customHeight="1"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</row>
    <row r="331" ht="12.75" customHeight="1"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</row>
    <row r="332" ht="12.75" customHeight="1"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</row>
    <row r="333" ht="12.75" customHeight="1"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</row>
    <row r="334" ht="12.75" customHeight="1"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</row>
    <row r="335" ht="12.75" customHeight="1"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</row>
    <row r="336" ht="12.75" customHeight="1"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</row>
    <row r="337" ht="12.75" customHeight="1"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</row>
    <row r="338" ht="12.75" customHeight="1"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</row>
    <row r="339" ht="12.75" customHeight="1"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</row>
    <row r="340" ht="12.75" customHeight="1"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</row>
    <row r="341" ht="12.75" customHeight="1"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</row>
    <row r="342" ht="12.75" customHeight="1"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</row>
    <row r="343" ht="12.75" customHeight="1"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</row>
    <row r="344" ht="12.75" customHeight="1"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</row>
    <row r="345" ht="12.75" customHeight="1"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</row>
    <row r="346" ht="12.75" customHeight="1"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</row>
    <row r="347" ht="12.75" customHeight="1"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</row>
    <row r="348" ht="12.75" customHeight="1"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</row>
    <row r="349" ht="12.75" customHeight="1"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</row>
    <row r="350" ht="12.75" customHeight="1"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</row>
    <row r="351" ht="12.75" customHeight="1"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</row>
    <row r="352" ht="12.75" customHeight="1"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</row>
    <row r="353" ht="12.75" customHeight="1"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</row>
    <row r="354" ht="12.75" customHeight="1"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</row>
    <row r="355" ht="12.75" customHeight="1"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</row>
    <row r="356" ht="12.75" customHeight="1"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</row>
    <row r="357" ht="12.75" customHeight="1"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</row>
    <row r="358" ht="12.75" customHeight="1"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</row>
    <row r="359" ht="12.75" customHeight="1"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</row>
    <row r="360" ht="12.75" customHeight="1"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</row>
    <row r="361" ht="12.75" customHeight="1"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</row>
    <row r="362" ht="12.75" customHeight="1"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</row>
    <row r="363" ht="12.75" customHeight="1"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</row>
    <row r="364" ht="12.75" customHeight="1"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</row>
    <row r="365" ht="12.75" customHeight="1"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</row>
    <row r="366" ht="12.75" customHeight="1"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</row>
    <row r="367" ht="12.75" customHeight="1"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</row>
    <row r="368" ht="12.75" customHeight="1"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</row>
    <row r="369" ht="12.75" customHeight="1"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</row>
    <row r="370" ht="12.75" customHeight="1"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</row>
    <row r="371" ht="12.75" customHeight="1"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</row>
    <row r="372" ht="12.75" customHeight="1"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</row>
    <row r="373" ht="12.75" customHeight="1"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</row>
    <row r="374" ht="12.75" customHeight="1"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</row>
    <row r="375" ht="12.75" customHeight="1"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</row>
    <row r="376" ht="12.75" customHeight="1"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</row>
    <row r="377" ht="12.75" customHeight="1"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</row>
    <row r="378" ht="12.75" customHeight="1"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</row>
    <row r="379" ht="12.75" customHeight="1"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</row>
    <row r="380" ht="12.75" customHeight="1"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</row>
    <row r="381" ht="12.75" customHeight="1"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</row>
    <row r="382" ht="12.75" customHeight="1"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</row>
    <row r="383" ht="12.75" customHeight="1"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</row>
    <row r="384" ht="12.75" customHeight="1"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</row>
    <row r="385" ht="12.75" customHeight="1"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</row>
    <row r="386" ht="12.75" customHeight="1"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</row>
    <row r="387" ht="12.75" customHeight="1"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</row>
    <row r="388" ht="12.75" customHeight="1"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</row>
    <row r="389" ht="12.75" customHeight="1"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</row>
    <row r="390" ht="12.75" customHeight="1"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</row>
    <row r="391" ht="12.75" customHeight="1"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</row>
    <row r="392" ht="12.75" customHeight="1"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</row>
    <row r="393" ht="12.75" customHeight="1"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</row>
    <row r="394" ht="12.75" customHeight="1"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</row>
    <row r="395" ht="12.75" customHeight="1"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</row>
    <row r="396" ht="12.75" customHeight="1"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</row>
    <row r="397" ht="12.75" customHeight="1"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</row>
    <row r="398" ht="12.75" customHeight="1"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</row>
    <row r="399" ht="12.75" customHeight="1"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</row>
    <row r="400" ht="12.75" customHeight="1"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</row>
    <row r="401" ht="12.75" customHeight="1"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</row>
    <row r="402" ht="12.75" customHeight="1"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</row>
    <row r="403" ht="12.75" customHeight="1"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</row>
    <row r="404" ht="12.75" customHeight="1"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</row>
    <row r="405" ht="12.75" customHeight="1"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</row>
    <row r="406" ht="12.75" customHeight="1"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</row>
    <row r="407" ht="12.75" customHeight="1"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</row>
    <row r="408" ht="12.75" customHeight="1"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</row>
    <row r="409" ht="12.75" customHeight="1"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</row>
    <row r="410" ht="12.75" customHeight="1"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</row>
    <row r="411" ht="12.75" customHeight="1"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</row>
    <row r="412" ht="12.75" customHeight="1"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</row>
    <row r="413" ht="12.75" customHeight="1"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</row>
    <row r="414" ht="12.75" customHeight="1"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</row>
    <row r="415" ht="12.75" customHeight="1"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</row>
    <row r="416" ht="12.75" customHeight="1"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</row>
    <row r="417" ht="12.75" customHeight="1"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</row>
    <row r="418" ht="12.75" customHeight="1"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</row>
    <row r="419" ht="12.75" customHeight="1"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</row>
    <row r="420" ht="12.75" customHeight="1"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</row>
    <row r="421" ht="12.75" customHeight="1"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</row>
    <row r="422" ht="12.75" customHeight="1"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</row>
    <row r="423" ht="12.75" customHeight="1"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</row>
    <row r="424" ht="12.75" customHeight="1"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</row>
    <row r="425" ht="12.75" customHeight="1"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</row>
    <row r="426" ht="12.75" customHeight="1"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</row>
    <row r="427" ht="12.75" customHeight="1"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</row>
    <row r="428" ht="12.75" customHeight="1"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</row>
    <row r="429" ht="12.75" customHeight="1"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</row>
    <row r="430" ht="12.75" customHeight="1"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</row>
    <row r="431" ht="12.75" customHeight="1"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</row>
    <row r="432" ht="12.75" customHeight="1"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</row>
    <row r="433" ht="12.75" customHeight="1"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</row>
    <row r="434" ht="12.75" customHeight="1"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</row>
    <row r="435" ht="12.75" customHeight="1"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</row>
    <row r="436" ht="12.75" customHeight="1"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</row>
    <row r="437" ht="12.75" customHeight="1"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</row>
    <row r="438" ht="12.75" customHeight="1"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</row>
    <row r="439" ht="12.75" customHeight="1"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</row>
    <row r="440" ht="12.75" customHeight="1"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</row>
    <row r="441" ht="12.75" customHeight="1"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</row>
    <row r="442" ht="12.75" customHeight="1"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</row>
    <row r="443" ht="12.75" customHeight="1"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</row>
    <row r="444" ht="12.75" customHeight="1"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</row>
    <row r="445" ht="12.75" customHeight="1"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</row>
    <row r="446" ht="12.75" customHeight="1"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</row>
    <row r="447" ht="12.75" customHeight="1"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</row>
    <row r="448" ht="12.75" customHeight="1"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</row>
    <row r="449" ht="12.75" customHeight="1"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</row>
    <row r="450" ht="12.75" customHeight="1"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</row>
    <row r="451" ht="12.75" customHeight="1"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</row>
    <row r="452" ht="12.75" customHeight="1"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</row>
    <row r="453" ht="12.75" customHeight="1"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</row>
    <row r="454" ht="12.75" customHeight="1"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</row>
    <row r="455" ht="12.75" customHeight="1"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</row>
    <row r="456" ht="12.75" customHeight="1"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</row>
    <row r="457" ht="12.75" customHeight="1"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</row>
    <row r="458" ht="12.75" customHeight="1"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</row>
    <row r="459" ht="12.75" customHeight="1"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</row>
    <row r="460" ht="12.75" customHeight="1"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</row>
    <row r="461" ht="12.75" customHeight="1"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</row>
    <row r="462" ht="12.75" customHeight="1"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</row>
    <row r="463" ht="12.75" customHeight="1"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</row>
    <row r="464" ht="12.75" customHeight="1"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</row>
    <row r="465" ht="12.75" customHeight="1"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</row>
    <row r="466" ht="12.75" customHeight="1"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</row>
    <row r="467" ht="12.75" customHeight="1"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</row>
    <row r="468" ht="12.75" customHeight="1"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</row>
    <row r="469" ht="12.75" customHeight="1"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</row>
    <row r="470" ht="12.75" customHeight="1"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</row>
    <row r="471" ht="12.75" customHeight="1"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</row>
    <row r="472" ht="12.75" customHeight="1"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</row>
    <row r="473" ht="12.75" customHeight="1"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</row>
    <row r="474" ht="12.75" customHeight="1"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</row>
    <row r="475" ht="12.75" customHeight="1"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</row>
    <row r="476" ht="12.75" customHeight="1"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</row>
    <row r="477" ht="12.75" customHeight="1"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</row>
    <row r="478" ht="12.75" customHeight="1"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</row>
    <row r="479" ht="12.75" customHeight="1"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</row>
    <row r="480" ht="12.75" customHeight="1"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</row>
    <row r="481" ht="12.75" customHeight="1"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</row>
    <row r="482" ht="12.75" customHeight="1"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</row>
    <row r="483" ht="12.75" customHeight="1"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</row>
    <row r="484" ht="12.75" customHeight="1"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</row>
    <row r="485" ht="12.75" customHeight="1"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</row>
    <row r="486" ht="12.75" customHeight="1"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</row>
    <row r="487" ht="12.75" customHeight="1"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</row>
    <row r="488" ht="12.75" customHeight="1"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</row>
    <row r="489" ht="12.75" customHeight="1"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</row>
    <row r="490" ht="12.75" customHeight="1"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</row>
    <row r="491" ht="12.75" customHeight="1"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</row>
    <row r="492" ht="12.75" customHeight="1"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</row>
    <row r="493" ht="12.75" customHeight="1"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</row>
    <row r="494" ht="12.75" customHeight="1"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</row>
    <row r="495" ht="12.75" customHeight="1"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</row>
    <row r="496" ht="12.75" customHeight="1"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</row>
    <row r="497" ht="12.75" customHeight="1"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</row>
    <row r="498" ht="12.75" customHeight="1"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</row>
    <row r="499" ht="12.75" customHeight="1"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</row>
    <row r="500" ht="12.75" customHeight="1"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</row>
    <row r="501" ht="12.75" customHeight="1"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</row>
    <row r="502" ht="12.75" customHeight="1"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</row>
    <row r="503" ht="12.75" customHeight="1"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</row>
    <row r="504" ht="12.75" customHeight="1"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</row>
    <row r="505" ht="12.75" customHeight="1"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</row>
    <row r="506" ht="12.75" customHeight="1"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</row>
    <row r="507" ht="12.75" customHeight="1"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</row>
    <row r="508" ht="12.75" customHeight="1"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</row>
    <row r="509" ht="12.75" customHeight="1"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</row>
    <row r="510" ht="12.75" customHeight="1"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</row>
    <row r="511" ht="12.75" customHeight="1"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</row>
    <row r="512" ht="12.75" customHeight="1"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</row>
    <row r="513" ht="12.75" customHeight="1"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</row>
    <row r="514" ht="12.75" customHeight="1"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</row>
    <row r="515" ht="12.75" customHeight="1"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</row>
    <row r="516" ht="12.75" customHeight="1"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</row>
    <row r="517" ht="12.75" customHeight="1"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</row>
    <row r="518" ht="12.75" customHeight="1"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</row>
    <row r="519" ht="12.75" customHeight="1"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</row>
    <row r="520" ht="12.75" customHeight="1"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</row>
    <row r="521" ht="12.75" customHeight="1"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</row>
    <row r="522" ht="12.75" customHeight="1"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</row>
    <row r="523" ht="12.75" customHeight="1"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</row>
    <row r="524" ht="12.75" customHeight="1"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</row>
    <row r="525" ht="12.75" customHeight="1"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</row>
    <row r="526" ht="12.75" customHeight="1"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</row>
    <row r="527" ht="12.75" customHeight="1"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</row>
    <row r="528" ht="12.75" customHeight="1"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</row>
    <row r="529" ht="12.75" customHeight="1"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</row>
    <row r="530" ht="12.75" customHeight="1"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</row>
    <row r="531" ht="12.75" customHeight="1"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</row>
    <row r="532" ht="12.75" customHeight="1"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</row>
    <row r="533" ht="12.75" customHeight="1"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</row>
    <row r="534" ht="12.75" customHeight="1"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</row>
    <row r="535" ht="12.75" customHeight="1"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</row>
    <row r="536" ht="12.75" customHeight="1"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</row>
    <row r="537" ht="12.75" customHeight="1"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</row>
    <row r="538" ht="12.75" customHeight="1"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</row>
    <row r="539" ht="12.75" customHeight="1"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</row>
    <row r="540" ht="12.75" customHeight="1"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</row>
    <row r="541" ht="12.75" customHeight="1"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</row>
    <row r="542" ht="12.75" customHeight="1"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</row>
    <row r="543" ht="12.75" customHeight="1"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</row>
    <row r="544" ht="12.75" customHeight="1"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</row>
    <row r="545" ht="12.75" customHeight="1"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</row>
    <row r="546" ht="12.75" customHeight="1"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</row>
    <row r="547" ht="12.75" customHeight="1"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</row>
    <row r="548" ht="12.75" customHeight="1"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</row>
    <row r="549" ht="12.75" customHeight="1"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</row>
    <row r="550" ht="12.75" customHeight="1"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</row>
    <row r="551" ht="12.75" customHeight="1"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</row>
    <row r="552" ht="12.75" customHeight="1"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</row>
    <row r="553" ht="12.75" customHeight="1"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</row>
    <row r="554" ht="12.75" customHeight="1"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</row>
    <row r="555" ht="12.75" customHeight="1"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</row>
    <row r="556" ht="12.75" customHeight="1"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</row>
    <row r="557" ht="12.75" customHeight="1"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</row>
    <row r="558" ht="12.75" customHeight="1"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</row>
    <row r="559" ht="12.75" customHeight="1"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</row>
    <row r="560" ht="12.75" customHeight="1"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</row>
    <row r="561" ht="12.75" customHeight="1"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</row>
    <row r="562" ht="12.75" customHeight="1"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</row>
    <row r="563" ht="12.75" customHeight="1"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</row>
    <row r="564" ht="12.75" customHeight="1"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</row>
    <row r="565" ht="12.75" customHeight="1"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</row>
    <row r="566" ht="12.75" customHeight="1"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</row>
    <row r="567" ht="12.75" customHeight="1"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</row>
    <row r="568" ht="12.75" customHeight="1"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</row>
    <row r="569" ht="12.75" customHeight="1"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</row>
    <row r="570" ht="12.75" customHeight="1"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</row>
    <row r="571" ht="12.75" customHeight="1"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</row>
    <row r="572" ht="12.75" customHeight="1"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</row>
    <row r="573" ht="12.75" customHeight="1"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</row>
    <row r="574" ht="12.75" customHeight="1"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</row>
    <row r="575" ht="12.75" customHeight="1"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</row>
    <row r="576" ht="12.75" customHeight="1"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</row>
    <row r="577" ht="12.75" customHeight="1"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</row>
    <row r="578" ht="12.75" customHeight="1"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</row>
    <row r="579" ht="12.75" customHeight="1"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</row>
    <row r="580" ht="12.75" customHeight="1"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</row>
    <row r="581" ht="12.75" customHeight="1"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</row>
    <row r="582" ht="12.75" customHeight="1"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</row>
    <row r="583" ht="12.75" customHeight="1"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</row>
    <row r="584" ht="12.75" customHeight="1"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</row>
    <row r="585" ht="12.75" customHeight="1"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</row>
    <row r="586" ht="12.75" customHeight="1"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</row>
    <row r="587" ht="12.75" customHeight="1"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</row>
    <row r="588" ht="12.75" customHeight="1"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</row>
    <row r="589" ht="12.75" customHeight="1"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</row>
    <row r="590" ht="12.75" customHeight="1"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</row>
    <row r="591" ht="12.75" customHeight="1"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</row>
    <row r="592" ht="12.75" customHeight="1"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</row>
    <row r="593" ht="12.75" customHeight="1"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</row>
    <row r="594" ht="12.75" customHeight="1"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</row>
    <row r="595" ht="12.75" customHeight="1"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</row>
    <row r="596" ht="12.75" customHeight="1"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</row>
    <row r="597" ht="12.75" customHeight="1"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</row>
    <row r="598" ht="12.75" customHeight="1"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</row>
    <row r="599" ht="12.75" customHeight="1"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</row>
    <row r="600" ht="12.75" customHeight="1"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</row>
    <row r="601" ht="12.75" customHeight="1"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</row>
    <row r="602" ht="12.75" customHeight="1"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</row>
    <row r="603" ht="12.75" customHeight="1"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</row>
    <row r="604" ht="12.75" customHeight="1"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</row>
    <row r="605" ht="12.75" customHeight="1"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</row>
    <row r="606" ht="12.75" customHeight="1"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</row>
    <row r="607" ht="12.75" customHeight="1"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</row>
    <row r="608" ht="12.75" customHeight="1"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</row>
    <row r="609" ht="12.75" customHeight="1"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</row>
    <row r="610" ht="12.75" customHeight="1"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</row>
    <row r="611" ht="12.75" customHeight="1"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</row>
    <row r="612" ht="12.75" customHeight="1"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</row>
    <row r="613" ht="12.75" customHeight="1"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</row>
    <row r="614" ht="12.75" customHeight="1"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</row>
    <row r="615" ht="12.75" customHeight="1"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</row>
    <row r="616" ht="12.75" customHeight="1"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</row>
    <row r="617" ht="12.75" customHeight="1"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</row>
    <row r="618" ht="12.75" customHeight="1"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</row>
    <row r="619" ht="12.75" customHeight="1"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</row>
    <row r="620" ht="12.75" customHeight="1"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</row>
    <row r="621" ht="12.75" customHeight="1"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</row>
    <row r="622" ht="12.75" customHeight="1"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</row>
    <row r="623" ht="12.75" customHeight="1"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</row>
    <row r="624" ht="12.75" customHeight="1"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</row>
    <row r="625" ht="12.75" customHeight="1"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</row>
    <row r="626" ht="12.75" customHeight="1"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</row>
    <row r="627" ht="12.75" customHeight="1"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</row>
    <row r="628" ht="12.75" customHeight="1"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</row>
    <row r="629" ht="12.75" customHeight="1"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</row>
    <row r="630" ht="12.75" customHeight="1"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</row>
    <row r="631" ht="12.75" customHeight="1"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</row>
    <row r="632" ht="12.75" customHeight="1"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</row>
    <row r="633" ht="12.75" customHeight="1"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</row>
    <row r="634" ht="12.75" customHeight="1"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</row>
    <row r="635" ht="12.75" customHeight="1"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</row>
    <row r="636" ht="12.75" customHeight="1"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</row>
    <row r="637" ht="12.75" customHeight="1"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</row>
    <row r="638" ht="12.75" customHeight="1"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</row>
    <row r="639" ht="12.75" customHeight="1"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</row>
    <row r="640" ht="12.75" customHeight="1"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</row>
    <row r="641" ht="12.75" customHeight="1"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</row>
    <row r="642" ht="12.75" customHeight="1"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</row>
    <row r="643" ht="12.75" customHeight="1"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</row>
    <row r="644" ht="12.75" customHeight="1"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</row>
    <row r="645" ht="12.75" customHeight="1"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</row>
    <row r="646" ht="12.75" customHeight="1"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</row>
    <row r="647" ht="12.75" customHeight="1"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</row>
    <row r="648" ht="12.75" customHeight="1"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</row>
    <row r="649" ht="12.75" customHeight="1"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</row>
    <row r="650" ht="12.75" customHeight="1"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</row>
    <row r="651" ht="12.75" customHeight="1"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</row>
    <row r="652" ht="12.75" customHeight="1"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</row>
    <row r="653" ht="12.75" customHeight="1"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</row>
    <row r="654" ht="12.75" customHeight="1"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</row>
    <row r="655" ht="12.75" customHeight="1"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</row>
    <row r="656" ht="12.75" customHeight="1"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</row>
    <row r="657" ht="12.75" customHeight="1"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</row>
    <row r="658" ht="12.75" customHeight="1"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</row>
    <row r="659" ht="12.75" customHeight="1"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</row>
    <row r="660" ht="12.75" customHeight="1"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</row>
    <row r="661" ht="12.75" customHeight="1"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</row>
    <row r="662" ht="12.75" customHeight="1"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</row>
    <row r="663" ht="12.75" customHeight="1"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</row>
    <row r="664" ht="12.75" customHeight="1"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</row>
    <row r="665" ht="12.75" customHeight="1"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</row>
    <row r="666" ht="12.75" customHeight="1"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</row>
    <row r="667" ht="12.75" customHeight="1"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</row>
    <row r="668" ht="12.75" customHeight="1"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</row>
    <row r="669" ht="12.75" customHeight="1"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</row>
    <row r="670" ht="12.75" customHeight="1"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</row>
    <row r="671" ht="12.75" customHeight="1"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</row>
    <row r="672" ht="12.75" customHeight="1"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</row>
    <row r="673" ht="12.75" customHeight="1"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</row>
    <row r="674" ht="12.75" customHeight="1"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</row>
    <row r="675" ht="12.75" customHeight="1"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</row>
    <row r="676" ht="12.75" customHeight="1"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</row>
    <row r="677" ht="12.75" customHeight="1"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</row>
    <row r="678" ht="12.75" customHeight="1"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</row>
    <row r="679" ht="12.75" customHeight="1"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</row>
    <row r="680" ht="12.75" customHeight="1"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</row>
    <row r="681" ht="12.75" customHeight="1"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</row>
    <row r="682" ht="12.75" customHeight="1"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</row>
    <row r="683" ht="12.75" customHeight="1"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</row>
    <row r="684" ht="12.75" customHeight="1"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</row>
    <row r="685" ht="12.75" customHeight="1"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</row>
    <row r="686" ht="12.75" customHeight="1"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</row>
    <row r="687" ht="12.75" customHeight="1"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</row>
    <row r="688" ht="12.75" customHeight="1"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</row>
    <row r="689" ht="12.75" customHeight="1"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</row>
    <row r="690" ht="12.75" customHeight="1"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</row>
    <row r="691" ht="12.75" customHeight="1"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</row>
    <row r="692" ht="12.75" customHeight="1"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</row>
    <row r="693" ht="12.75" customHeight="1"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</row>
    <row r="694" ht="12.75" customHeight="1"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</row>
    <row r="695" ht="12.75" customHeight="1"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</row>
    <row r="696" ht="12.75" customHeight="1"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</row>
    <row r="697" ht="12.75" customHeight="1"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</row>
    <row r="698" ht="12.75" customHeight="1"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</row>
    <row r="699" ht="12.75" customHeight="1"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</row>
    <row r="700" ht="12.75" customHeight="1"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</row>
    <row r="701" ht="12.75" customHeight="1"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</row>
    <row r="702" ht="12.75" customHeight="1"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</row>
    <row r="703" ht="12.75" customHeight="1"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</row>
    <row r="704" ht="12.75" customHeight="1"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</row>
    <row r="705" ht="12.75" customHeight="1"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</row>
    <row r="706" ht="12.75" customHeight="1"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</row>
    <row r="707" ht="12.75" customHeight="1"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</row>
    <row r="708" ht="12.75" customHeight="1"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</row>
    <row r="709" ht="12.75" customHeight="1"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</row>
    <row r="710" ht="12.75" customHeight="1"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</row>
    <row r="711" ht="12.75" customHeight="1"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</row>
    <row r="712" ht="12.75" customHeight="1"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</row>
    <row r="713" ht="12.75" customHeight="1"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</row>
    <row r="714" ht="12.75" customHeight="1"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</row>
    <row r="715" ht="12.75" customHeight="1"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</row>
    <row r="716" ht="12.75" customHeight="1"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</row>
    <row r="717" ht="12.75" customHeight="1"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</row>
    <row r="718" ht="12.75" customHeight="1"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</row>
    <row r="719" ht="12.75" customHeight="1"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</row>
    <row r="720" ht="12.75" customHeight="1"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</row>
    <row r="721" ht="12.75" customHeight="1"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</row>
    <row r="722" ht="12.75" customHeight="1"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</row>
    <row r="723" ht="12.75" customHeight="1"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</row>
    <row r="724" ht="12.75" customHeight="1"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</row>
    <row r="725" ht="12.75" customHeight="1"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</row>
    <row r="726" ht="12.75" customHeight="1"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</row>
    <row r="727" ht="12.75" customHeight="1"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</row>
    <row r="728" ht="12.75" customHeight="1"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</row>
    <row r="729" ht="12.75" customHeight="1"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</row>
    <row r="730" ht="12.75" customHeight="1"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</row>
    <row r="731" ht="12.75" customHeight="1"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</row>
    <row r="732" ht="12.75" customHeight="1"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</row>
    <row r="733" ht="12.75" customHeight="1"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</row>
    <row r="734" ht="12.75" customHeight="1"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</row>
    <row r="735" ht="12.75" customHeight="1"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</row>
    <row r="736" ht="12.75" customHeight="1"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</row>
    <row r="737" ht="12.75" customHeight="1"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</row>
    <row r="738" ht="12.75" customHeight="1"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</row>
    <row r="739" ht="12.75" customHeight="1"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</row>
    <row r="740" ht="12.75" customHeight="1"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</row>
    <row r="741" ht="12.75" customHeight="1"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</row>
    <row r="742" ht="12.75" customHeight="1"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</row>
    <row r="743" ht="12.75" customHeight="1"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</row>
    <row r="744" ht="12.75" customHeight="1"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</row>
    <row r="745" ht="12.75" customHeight="1"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</row>
    <row r="746" ht="12.75" customHeight="1"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</row>
    <row r="747" ht="12.75" customHeight="1"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</row>
    <row r="748" ht="12.75" customHeight="1"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</row>
    <row r="749" ht="12.75" customHeight="1"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</row>
    <row r="750" ht="12.75" customHeight="1"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</row>
    <row r="751" ht="12.75" customHeight="1"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</row>
    <row r="752" ht="12.75" customHeight="1"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</row>
    <row r="753" ht="12.75" customHeight="1"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</row>
    <row r="754" ht="12.75" customHeight="1"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</row>
    <row r="755" ht="12.75" customHeight="1"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</row>
    <row r="756" ht="12.75" customHeight="1"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</row>
    <row r="757" ht="12.75" customHeight="1"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</row>
    <row r="758" ht="12.75" customHeight="1"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</row>
    <row r="759" ht="12.75" customHeight="1"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</row>
    <row r="760" ht="12.75" customHeight="1"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</row>
    <row r="761" ht="12.75" customHeight="1"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</row>
    <row r="762" ht="12.75" customHeight="1"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</row>
    <row r="763" ht="12.75" customHeight="1"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</row>
    <row r="764" ht="12.75" customHeight="1"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</row>
    <row r="765" ht="12.75" customHeight="1"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</row>
    <row r="766" ht="12.75" customHeight="1"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</row>
    <row r="767" ht="12.75" customHeight="1"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</row>
    <row r="768" ht="12.75" customHeight="1"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</row>
    <row r="769" ht="12.75" customHeight="1"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</row>
    <row r="770" ht="12.75" customHeight="1"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</row>
    <row r="771" ht="12.75" customHeight="1"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</row>
    <row r="772" ht="12.75" customHeight="1"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</row>
    <row r="773" ht="12.75" customHeight="1"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</row>
    <row r="774" ht="12.75" customHeight="1"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</row>
    <row r="775" ht="12.75" customHeight="1"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</row>
    <row r="776" ht="12.75" customHeight="1"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</row>
    <row r="777" ht="12.75" customHeight="1"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</row>
    <row r="778" ht="12.75" customHeight="1"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</row>
    <row r="779" ht="12.75" customHeight="1"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</row>
    <row r="780" ht="12.75" customHeight="1"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</row>
    <row r="781" ht="12.75" customHeight="1"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</row>
    <row r="782" ht="12.75" customHeight="1"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</row>
    <row r="783" ht="12.75" customHeight="1"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</row>
    <row r="784" ht="12.75" customHeight="1"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</row>
    <row r="785" ht="12.75" customHeight="1"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</row>
    <row r="786" ht="12.75" customHeight="1"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</row>
    <row r="787" ht="12.75" customHeight="1"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</row>
    <row r="788" ht="12.75" customHeight="1"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</row>
    <row r="789" ht="12.75" customHeight="1"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</row>
    <row r="790" ht="12.75" customHeight="1"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</row>
    <row r="791" ht="12.75" customHeight="1"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</row>
    <row r="792" ht="12.75" customHeight="1"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</row>
    <row r="793" ht="12.75" customHeight="1"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</row>
    <row r="794" ht="12.75" customHeight="1"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</row>
    <row r="795" ht="12.75" customHeight="1"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</row>
    <row r="796" ht="12.75" customHeight="1"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</row>
    <row r="797" ht="12.75" customHeight="1"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</row>
    <row r="798" ht="12.75" customHeight="1"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</row>
    <row r="799" ht="12.75" customHeight="1"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</row>
    <row r="800" ht="12.75" customHeight="1"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</row>
    <row r="801" ht="12.75" customHeight="1"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</row>
    <row r="802" ht="12.75" customHeight="1"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</row>
    <row r="803" ht="12.75" customHeight="1"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</row>
    <row r="804" ht="12.75" customHeight="1"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</row>
    <row r="805" ht="12.75" customHeight="1"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</row>
    <row r="806" ht="12.75" customHeight="1"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</row>
    <row r="807" ht="12.75" customHeight="1"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</row>
    <row r="808" ht="12.75" customHeight="1"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</row>
    <row r="809" ht="12.75" customHeight="1"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</row>
    <row r="810" ht="12.75" customHeight="1"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</row>
    <row r="811" ht="12.75" customHeight="1"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</row>
    <row r="812" ht="12.75" customHeight="1"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</row>
    <row r="813" ht="12.75" customHeight="1"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</row>
    <row r="814" ht="12.75" customHeight="1"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</row>
    <row r="815" ht="12.75" customHeight="1"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</row>
    <row r="816" ht="12.75" customHeight="1"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</row>
    <row r="817" ht="12.75" customHeight="1"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</row>
    <row r="818" ht="12.75" customHeight="1"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</row>
    <row r="819" ht="12.75" customHeight="1"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</row>
    <row r="820" ht="12.75" customHeight="1"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</row>
    <row r="821" ht="12.75" customHeight="1"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</row>
    <row r="822" ht="12.75" customHeight="1"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</row>
    <row r="823" ht="12.75" customHeight="1"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</row>
    <row r="824" ht="12.75" customHeight="1"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</row>
    <row r="825" ht="12.75" customHeight="1"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</row>
    <row r="826" ht="12.75" customHeight="1"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</row>
    <row r="827" ht="12.75" customHeight="1"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</row>
    <row r="828" ht="12.75" customHeight="1"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</row>
    <row r="829" ht="12.75" customHeight="1"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</row>
    <row r="830" ht="12.75" customHeight="1"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</row>
    <row r="831" ht="12.75" customHeight="1"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</row>
    <row r="832" ht="12.75" customHeight="1"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</row>
    <row r="833" ht="12.75" customHeight="1"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</row>
    <row r="834" ht="12.75" customHeight="1"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</row>
    <row r="835" ht="12.75" customHeight="1"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</row>
    <row r="836" ht="12.75" customHeight="1"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</row>
    <row r="837" ht="12.75" customHeight="1"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</row>
    <row r="838" ht="12.75" customHeight="1"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</row>
    <row r="839" ht="12.75" customHeight="1"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</row>
    <row r="840" ht="12.75" customHeight="1"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</row>
    <row r="841" ht="12.75" customHeight="1"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</row>
    <row r="842" ht="12.75" customHeight="1"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</row>
    <row r="843" ht="12.75" customHeight="1"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</row>
    <row r="844" ht="12.75" customHeight="1"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</row>
    <row r="845" ht="12.75" customHeight="1"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</row>
    <row r="846" ht="12.75" customHeight="1"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</row>
    <row r="847" ht="12.75" customHeight="1"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</row>
    <row r="848" ht="12.75" customHeight="1"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</row>
    <row r="849" ht="12.75" customHeight="1"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</row>
    <row r="850" ht="12.75" customHeight="1"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</row>
    <row r="851" ht="12.75" customHeight="1"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</row>
    <row r="852" ht="12.75" customHeight="1"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</row>
    <row r="853" ht="12.75" customHeight="1"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</row>
    <row r="854" ht="12.75" customHeight="1"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</row>
    <row r="855" ht="12.75" customHeight="1"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</row>
    <row r="856" ht="12.75" customHeight="1"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</row>
    <row r="857" ht="12.75" customHeight="1"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</row>
    <row r="858" ht="12.75" customHeight="1"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</row>
    <row r="859" ht="12.75" customHeight="1"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</row>
    <row r="860" ht="12.75" customHeight="1"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</row>
    <row r="861" ht="12.75" customHeight="1"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</row>
    <row r="862" ht="12.75" customHeight="1"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</row>
    <row r="863" ht="12.75" customHeight="1"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</row>
    <row r="864" ht="12.75" customHeight="1"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</row>
    <row r="865" ht="12.75" customHeight="1"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</row>
    <row r="866" ht="12.75" customHeight="1"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</row>
    <row r="867" ht="12.75" customHeight="1"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</row>
    <row r="868" ht="12.75" customHeight="1"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</row>
    <row r="869" ht="12.75" customHeight="1"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</row>
    <row r="870" ht="12.75" customHeight="1"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</row>
    <row r="871" ht="12.75" customHeight="1"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</row>
    <row r="872" ht="12.75" customHeight="1"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</row>
    <row r="873" ht="12.75" customHeight="1"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</row>
    <row r="874" ht="12.75" customHeight="1"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</row>
    <row r="875" ht="12.75" customHeight="1"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</row>
    <row r="876" ht="12.75" customHeight="1"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</row>
    <row r="877" ht="12.75" customHeight="1"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</row>
    <row r="878" ht="12.75" customHeight="1"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</row>
    <row r="879" ht="12.75" customHeight="1"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</row>
    <row r="880" ht="12.75" customHeight="1"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</row>
    <row r="881" ht="12.75" customHeight="1"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</row>
    <row r="882" ht="12.75" customHeight="1"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</row>
    <row r="883" ht="12.75" customHeight="1"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</row>
    <row r="884" ht="12.75" customHeight="1"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</row>
    <row r="885" ht="12.75" customHeight="1"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</row>
    <row r="886" ht="12.75" customHeight="1"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</row>
    <row r="887" ht="12.75" customHeight="1"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</row>
    <row r="888" ht="12.75" customHeight="1"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</row>
    <row r="889" ht="12.75" customHeight="1"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</row>
    <row r="890" ht="12.75" customHeight="1"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</row>
    <row r="891" ht="12.75" customHeight="1"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</row>
    <row r="892" ht="12.75" customHeight="1"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</row>
    <row r="893" ht="12.75" customHeight="1"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</row>
    <row r="894" ht="12.75" customHeight="1"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</row>
    <row r="895" ht="12.75" customHeight="1"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</row>
    <row r="896" ht="12.75" customHeight="1"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</row>
    <row r="897" ht="12.75" customHeight="1"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</row>
    <row r="898" ht="12.75" customHeight="1"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</row>
    <row r="899" ht="12.75" customHeight="1"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</row>
    <row r="900" ht="12.75" customHeight="1"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</row>
    <row r="901" ht="12.75" customHeight="1"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</row>
    <row r="902" ht="12.75" customHeight="1"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</row>
    <row r="903" ht="12.75" customHeight="1"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</row>
    <row r="904" ht="12.75" customHeight="1"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</row>
    <row r="905" ht="12.75" customHeight="1"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</row>
    <row r="906" ht="12.75" customHeight="1"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</row>
    <row r="907" ht="12.75" customHeight="1"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</row>
    <row r="908" ht="12.75" customHeight="1"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</row>
    <row r="909" ht="12.75" customHeight="1"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</row>
    <row r="910" ht="12.75" customHeight="1"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</row>
    <row r="911" ht="12.75" customHeight="1"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</row>
    <row r="912" ht="12.75" customHeight="1"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</row>
    <row r="913" ht="12.75" customHeight="1"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</row>
    <row r="914" ht="12.75" customHeight="1"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</row>
    <row r="915" ht="12.75" customHeight="1"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</row>
    <row r="916" ht="12.75" customHeight="1"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</row>
    <row r="917" ht="12.75" customHeight="1"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</row>
    <row r="918" ht="12.75" customHeight="1"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</row>
    <row r="919" ht="12.75" customHeight="1"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</row>
    <row r="920" ht="12.75" customHeight="1"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</row>
    <row r="921" ht="12.75" customHeight="1"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</row>
    <row r="922" ht="12.75" customHeight="1"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</row>
    <row r="923" ht="12.75" customHeight="1"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</row>
    <row r="924" ht="12.75" customHeight="1"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</row>
    <row r="925" ht="12.75" customHeight="1"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</row>
    <row r="926" ht="12.75" customHeight="1"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</row>
    <row r="927" ht="12.75" customHeight="1"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</row>
    <row r="928" ht="12.75" customHeight="1"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</row>
    <row r="929" ht="12.75" customHeight="1"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</row>
    <row r="930" ht="12.75" customHeight="1"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</row>
    <row r="931" ht="12.75" customHeight="1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</row>
    <row r="932" ht="12.75" customHeight="1"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</row>
    <row r="933" ht="12.75" customHeight="1"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</row>
    <row r="934" ht="12.75" customHeight="1"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</row>
    <row r="935" ht="12.75" customHeight="1"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</row>
    <row r="936" ht="12.75" customHeight="1"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</row>
    <row r="937" ht="12.75" customHeight="1"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</row>
    <row r="938" ht="12.75" customHeight="1"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</row>
    <row r="939" ht="12.75" customHeight="1"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</row>
    <row r="940" ht="12.75" customHeight="1"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</row>
    <row r="941" ht="12.75" customHeight="1"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</row>
    <row r="942" ht="12.75" customHeight="1"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</row>
    <row r="943" ht="12.75" customHeight="1"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</row>
    <row r="944" ht="12.75" customHeight="1"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</row>
    <row r="945" ht="12.75" customHeight="1"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</row>
    <row r="946" ht="12.75" customHeight="1"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</row>
    <row r="947" ht="12.75" customHeight="1"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</row>
    <row r="948" ht="12.75" customHeight="1"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</row>
    <row r="949" ht="12.75" customHeight="1"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</row>
    <row r="950" ht="12.75" customHeight="1"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</row>
    <row r="951" ht="12.75" customHeight="1"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</row>
    <row r="952" ht="12.75" customHeight="1"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</row>
    <row r="953" ht="12.75" customHeight="1"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</row>
    <row r="954" ht="12.75" customHeight="1"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</row>
    <row r="955" ht="12.75" customHeight="1"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</row>
    <row r="956" ht="12.75" customHeight="1"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</row>
    <row r="957" ht="12.75" customHeight="1"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</row>
    <row r="958" ht="12.75" customHeight="1"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</row>
    <row r="959" ht="12.75" customHeight="1"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</row>
    <row r="960" ht="12.75" customHeight="1"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</row>
    <row r="961" ht="12.75" customHeight="1"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</row>
    <row r="962" ht="12.75" customHeight="1"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</row>
    <row r="963" ht="12.75" customHeight="1"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</row>
    <row r="964" ht="12.75" customHeight="1"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</row>
    <row r="965" ht="12.75" customHeight="1"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</row>
    <row r="966" ht="12.75" customHeight="1"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</row>
    <row r="967" ht="12.75" customHeight="1"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</row>
    <row r="968" ht="12.75" customHeight="1"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</row>
    <row r="969" ht="12.75" customHeight="1"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</row>
    <row r="970" ht="12.75" customHeight="1"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</row>
    <row r="971" ht="12.75" customHeight="1"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</row>
    <row r="972" ht="12.75" customHeight="1"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</row>
    <row r="973" ht="12.75" customHeight="1"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</row>
    <row r="974" ht="12.75" customHeight="1"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</row>
    <row r="975" ht="12.75" customHeight="1"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</row>
    <row r="976" ht="12.75" customHeight="1"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</row>
    <row r="977" ht="12.75" customHeight="1"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</row>
    <row r="978" ht="12.75" customHeight="1"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</row>
    <row r="979" ht="12.75" customHeight="1"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</row>
    <row r="980" ht="12.75" customHeight="1"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</row>
    <row r="981" ht="12.75" customHeight="1"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</row>
    <row r="982" ht="12.75" customHeight="1"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</row>
    <row r="983" ht="12.75" customHeight="1"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</row>
    <row r="984" ht="12.75" customHeight="1"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</row>
    <row r="985" ht="12.75" customHeight="1"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</row>
    <row r="986" ht="12.75" customHeight="1"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</row>
    <row r="987" ht="12.75" customHeight="1"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</row>
    <row r="988" ht="12.75" customHeight="1"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</row>
    <row r="989" ht="12.75" customHeight="1"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</row>
    <row r="990" ht="12.75" customHeight="1"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</row>
    <row r="991" ht="12.75" customHeight="1"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</row>
    <row r="992" ht="12.75" customHeight="1"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</row>
    <row r="993" ht="12.75" customHeight="1"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</row>
    <row r="994" ht="12.75" customHeight="1"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</row>
    <row r="995" ht="12.75" customHeight="1"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</row>
    <row r="996" ht="12.75" customHeight="1"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</row>
    <row r="997" ht="12.75" customHeight="1"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</row>
    <row r="998" ht="12.75" customHeight="1"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</row>
    <row r="999" ht="12.75" customHeight="1"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</row>
    <row r="1000" ht="12.75" customHeight="1"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3" width="10.86"/>
    <col customWidth="1" min="4" max="4" width="15.43"/>
    <col customWidth="1" min="5" max="23" width="10.86"/>
    <col customWidth="1" min="24" max="26" width="10.0"/>
  </cols>
  <sheetData>
    <row r="1" ht="64.5" customHeight="1">
      <c r="A1" s="86" t="s">
        <v>149</v>
      </c>
      <c r="B1" s="87" t="s">
        <v>150</v>
      </c>
      <c r="C1" s="88" t="s">
        <v>151</v>
      </c>
      <c r="D1" s="87" t="s">
        <v>152</v>
      </c>
      <c r="E1" s="88" t="s">
        <v>153</v>
      </c>
      <c r="F1" s="87" t="s">
        <v>154</v>
      </c>
      <c r="G1" s="87" t="s">
        <v>60</v>
      </c>
      <c r="H1" s="87" t="s">
        <v>155</v>
      </c>
      <c r="I1" s="87" t="s">
        <v>156</v>
      </c>
      <c r="J1" s="87" t="s">
        <v>157</v>
      </c>
      <c r="K1" s="87" t="s">
        <v>158</v>
      </c>
      <c r="L1" s="87" t="s">
        <v>159</v>
      </c>
      <c r="M1" s="87" t="s">
        <v>160</v>
      </c>
      <c r="N1" s="89" t="s">
        <v>161</v>
      </c>
      <c r="O1" s="87" t="s">
        <v>58</v>
      </c>
      <c r="P1" s="87" t="s">
        <v>162</v>
      </c>
      <c r="Q1" s="87" t="s">
        <v>163</v>
      </c>
      <c r="R1" s="87" t="s">
        <v>164</v>
      </c>
      <c r="S1" s="87" t="s">
        <v>165</v>
      </c>
      <c r="T1" s="87" t="s">
        <v>166</v>
      </c>
      <c r="U1" s="87" t="s">
        <v>167</v>
      </c>
      <c r="V1" s="87" t="s">
        <v>168</v>
      </c>
      <c r="W1" s="87" t="s">
        <v>169</v>
      </c>
      <c r="X1" s="86" t="s">
        <v>170</v>
      </c>
      <c r="Y1" s="86" t="s">
        <v>171</v>
      </c>
      <c r="Z1" s="86" t="s">
        <v>172</v>
      </c>
    </row>
    <row r="2" ht="12.0" customHeight="1">
      <c r="A2" s="90" t="s">
        <v>15</v>
      </c>
      <c r="B2" s="91">
        <v>253.0</v>
      </c>
      <c r="C2" s="92">
        <v>0.09715000000000001</v>
      </c>
      <c r="D2" s="92">
        <v>0.08861782018654753</v>
      </c>
      <c r="E2" s="92">
        <v>0.28211885083427457</v>
      </c>
      <c r="F2" s="92">
        <v>0.3055223427881068</v>
      </c>
      <c r="G2" s="93">
        <v>1.0965182129122983</v>
      </c>
      <c r="H2" s="93">
        <v>1.2724125202954806</v>
      </c>
      <c r="I2" s="92">
        <v>0.1130592189572155</v>
      </c>
      <c r="J2" s="92">
        <v>0.5671818478769892</v>
      </c>
      <c r="K2" s="92">
        <v>0.0463</v>
      </c>
      <c r="L2" s="92">
        <v>0.23305447254780728</v>
      </c>
      <c r="M2" s="92">
        <v>0.09426355777174902</v>
      </c>
      <c r="N2" s="93">
        <v>3.77764186640097</v>
      </c>
      <c r="O2" s="93">
        <v>1.5085978508819642</v>
      </c>
      <c r="P2" s="93">
        <v>9.78486425862661</v>
      </c>
      <c r="Q2" s="93">
        <v>16.21017233010725</v>
      </c>
      <c r="R2" s="93">
        <v>2.503279229803263</v>
      </c>
      <c r="S2" s="93">
        <v>63.93240642571011</v>
      </c>
      <c r="T2" s="92">
        <v>-0.06272446616880342</v>
      </c>
      <c r="U2" s="92">
        <v>0.01839527772550208</v>
      </c>
      <c r="V2" s="92">
        <v>0.01445227308137118</v>
      </c>
      <c r="W2" s="92">
        <v>0.378402404855941</v>
      </c>
      <c r="X2" s="92">
        <v>0.10210402607861728</v>
      </c>
      <c r="Y2" s="92">
        <v>0.5138764386120729</v>
      </c>
      <c r="Z2" s="92">
        <v>0.5138764386120729</v>
      </c>
    </row>
    <row r="3" ht="12.0" customHeight="1">
      <c r="A3" s="90" t="s">
        <v>173</v>
      </c>
      <c r="B3" s="91">
        <v>208.0</v>
      </c>
      <c r="C3" s="92">
        <v>0.0690688111888112</v>
      </c>
      <c r="D3" s="92">
        <v>0.10035774100880458</v>
      </c>
      <c r="E3" s="92">
        <v>0.24339966784304376</v>
      </c>
      <c r="F3" s="92">
        <v>0.27541080686580593</v>
      </c>
      <c r="G3" s="93">
        <v>0.9734673334354148</v>
      </c>
      <c r="H3" s="93">
        <v>1.0785389716813147</v>
      </c>
      <c r="I3" s="92">
        <v>0.0991390981667184</v>
      </c>
      <c r="J3" s="92">
        <v>0.47898767511643037</v>
      </c>
      <c r="K3" s="92">
        <v>0.0413</v>
      </c>
      <c r="L3" s="92">
        <v>0.18095429084161727</v>
      </c>
      <c r="M3" s="92">
        <v>0.08643084151151355</v>
      </c>
      <c r="N3" s="93">
        <v>2.7842407854942364</v>
      </c>
      <c r="O3" s="93">
        <v>1.375703957690649</v>
      </c>
      <c r="P3" s="93">
        <v>10.33739565451528</v>
      </c>
      <c r="Q3" s="93">
        <v>13.977375474810753</v>
      </c>
      <c r="R3" s="93">
        <v>3.261471067955162</v>
      </c>
      <c r="S3" s="93">
        <v>36.80732806618299</v>
      </c>
      <c r="T3" s="92">
        <v>0.21106131300465014</v>
      </c>
      <c r="U3" s="92">
        <v>0.03331312820146637</v>
      </c>
      <c r="V3" s="92">
        <v>0.04608502863585414</v>
      </c>
      <c r="W3" s="92">
        <v>0.943684311708042</v>
      </c>
      <c r="X3" s="92">
        <v>0.2104522449717039</v>
      </c>
      <c r="Y3" s="92">
        <v>0.32529169583860473</v>
      </c>
      <c r="Z3" s="92">
        <v>0.32529169583860473</v>
      </c>
    </row>
    <row r="4" ht="12.0" customHeight="1">
      <c r="A4" s="90" t="s">
        <v>174</v>
      </c>
      <c r="B4" s="91">
        <v>158.0</v>
      </c>
      <c r="C4" s="92">
        <v>0.08609947368421052</v>
      </c>
      <c r="D4" s="92">
        <v>0.052177462809913505</v>
      </c>
      <c r="E4" s="92">
        <v>0.051718536503790644</v>
      </c>
      <c r="F4" s="92">
        <v>0.1911221533570741</v>
      </c>
      <c r="G4" s="93">
        <v>0.6426890877983092</v>
      </c>
      <c r="H4" s="93">
        <v>1.0883626700286475</v>
      </c>
      <c r="I4" s="92">
        <v>0.09984443970805688</v>
      </c>
      <c r="J4" s="92">
        <v>0.43551762586219844</v>
      </c>
      <c r="K4" s="92">
        <v>0.0413</v>
      </c>
      <c r="L4" s="92">
        <v>0.4905908066149115</v>
      </c>
      <c r="M4" s="92">
        <v>0.06504465571490445</v>
      </c>
      <c r="N4" s="93">
        <v>1.162170650709163</v>
      </c>
      <c r="O4" s="93">
        <v>1.4101886556447907</v>
      </c>
      <c r="P4" s="93">
        <v>8.260999372793073</v>
      </c>
      <c r="Q4" s="93">
        <v>26.97220696774809</v>
      </c>
      <c r="R4" s="93">
        <v>2.304939066360672</v>
      </c>
      <c r="S4" s="93">
        <v>23.96252932810206</v>
      </c>
      <c r="T4" s="92">
        <v>-0.023950417632666265</v>
      </c>
      <c r="U4" s="92">
        <v>0.09991008542218265</v>
      </c>
      <c r="V4" s="92">
        <v>0.05380109417087023</v>
      </c>
      <c r="W4" s="92">
        <v>1.2507127859106266</v>
      </c>
      <c r="X4" s="92">
        <v>0.11088339625431098</v>
      </c>
      <c r="Y4" s="92">
        <v>0.32685181484837855</v>
      </c>
      <c r="Z4" s="92">
        <v>0.32685181484837855</v>
      </c>
    </row>
    <row r="5" ht="12.0" customHeight="1">
      <c r="A5" s="90" t="s">
        <v>175</v>
      </c>
      <c r="B5" s="91">
        <v>1174.0</v>
      </c>
      <c r="C5" s="92">
        <v>0.10864251269035524</v>
      </c>
      <c r="D5" s="92">
        <v>0.12374220491139563</v>
      </c>
      <c r="E5" s="92">
        <v>0.14951649545019405</v>
      </c>
      <c r="F5" s="92">
        <v>0.2560663139609677</v>
      </c>
      <c r="G5" s="93">
        <v>0.7255482895705283</v>
      </c>
      <c r="H5" s="93">
        <v>0.8208307489083284</v>
      </c>
      <c r="I5" s="92">
        <v>0.08063564777161798</v>
      </c>
      <c r="J5" s="92">
        <v>0.5179168525421347</v>
      </c>
      <c r="K5" s="92">
        <v>0.0463</v>
      </c>
      <c r="L5" s="92">
        <v>0.19894532063356835</v>
      </c>
      <c r="M5" s="92">
        <v>0.07104138081293192</v>
      </c>
      <c r="N5" s="93">
        <v>1.4405347442041463</v>
      </c>
      <c r="O5" s="93">
        <v>1.7318543502470978</v>
      </c>
      <c r="P5" s="93">
        <v>9.404179345271062</v>
      </c>
      <c r="Q5" s="93">
        <v>13.592434576180688</v>
      </c>
      <c r="R5" s="93">
        <v>2.266433686301649</v>
      </c>
      <c r="S5" s="93">
        <v>53.204773245092824</v>
      </c>
      <c r="T5" s="92">
        <v>0.23846582442441502</v>
      </c>
      <c r="U5" s="92">
        <v>0.042788526229823806</v>
      </c>
      <c r="V5" s="92">
        <v>0.057817896684743436</v>
      </c>
      <c r="W5" s="92">
        <v>0.8482487827038495</v>
      </c>
      <c r="X5" s="92">
        <v>0.12071592712050384</v>
      </c>
      <c r="Y5" s="92">
        <v>0.43210513469452233</v>
      </c>
      <c r="Z5" s="92">
        <v>0.4321051346945224</v>
      </c>
    </row>
    <row r="6" ht="12.0" customHeight="1">
      <c r="A6" s="90" t="s">
        <v>176</v>
      </c>
      <c r="B6" s="91">
        <v>125.0</v>
      </c>
      <c r="C6" s="92">
        <v>0.10789861702127661</v>
      </c>
      <c r="D6" s="92">
        <v>0.058941962862074614</v>
      </c>
      <c r="E6" s="92">
        <v>0.06472832938488332</v>
      </c>
      <c r="F6" s="92">
        <v>0.22997672198161448</v>
      </c>
      <c r="G6" s="93">
        <v>0.8387603649027551</v>
      </c>
      <c r="H6" s="93">
        <v>1.280923203091636</v>
      </c>
      <c r="I6" s="92">
        <v>0.11367028598197947</v>
      </c>
      <c r="J6" s="92">
        <v>0.4505422343054115</v>
      </c>
      <c r="K6" s="92">
        <v>0.0413</v>
      </c>
      <c r="L6" s="92">
        <v>0.4527358759466854</v>
      </c>
      <c r="M6" s="92">
        <v>0.07529626366243643</v>
      </c>
      <c r="N6" s="93">
        <v>1.261699222991018</v>
      </c>
      <c r="O6" s="93">
        <v>0.9356805265888335</v>
      </c>
      <c r="P6" s="93">
        <v>9.193570881629858</v>
      </c>
      <c r="Q6" s="93">
        <v>15.505479136575467</v>
      </c>
      <c r="R6" s="93">
        <v>1.4277855763232814</v>
      </c>
      <c r="S6" s="93">
        <v>31.157834669941945</v>
      </c>
      <c r="T6" s="92">
        <v>0.022834637896469508</v>
      </c>
      <c r="U6" s="92">
        <v>0.07089789799155428</v>
      </c>
      <c r="V6" s="92">
        <v>0.0688304698960112</v>
      </c>
      <c r="W6" s="92">
        <v>1.6354788113153225</v>
      </c>
      <c r="X6" s="92">
        <v>0.14677757590903825</v>
      </c>
      <c r="Y6" s="92">
        <v>0.2962083342315279</v>
      </c>
      <c r="Z6" s="92">
        <v>0.2962083342315279</v>
      </c>
    </row>
    <row r="7" ht="12.0" customHeight="1">
      <c r="A7" s="90" t="s">
        <v>177</v>
      </c>
      <c r="B7" s="91">
        <v>632.0</v>
      </c>
      <c r="C7" s="92">
        <v>0.11437353070175449</v>
      </c>
      <c r="D7" s="92">
        <v>0.06854761091749956</v>
      </c>
      <c r="E7" s="92">
        <v>0.11145588426486878</v>
      </c>
      <c r="F7" s="92">
        <v>0.24996289272359232</v>
      </c>
      <c r="G7" s="93">
        <v>1.1462560110427114</v>
      </c>
      <c r="H7" s="93">
        <v>1.2494279044035757</v>
      </c>
      <c r="I7" s="92">
        <v>0.11140892353617673</v>
      </c>
      <c r="J7" s="92">
        <v>0.47793559061982893</v>
      </c>
      <c r="K7" s="92">
        <v>0.0413</v>
      </c>
      <c r="L7" s="92">
        <v>0.20242682703796558</v>
      </c>
      <c r="M7" s="92">
        <v>0.09470892821070075</v>
      </c>
      <c r="N7" s="93">
        <v>2.0128579199603482</v>
      </c>
      <c r="O7" s="93">
        <v>0.808607995768786</v>
      </c>
      <c r="P7" s="93">
        <v>7.38942895560935</v>
      </c>
      <c r="Q7" s="93">
        <v>11.70712674254577</v>
      </c>
      <c r="R7" s="93">
        <v>1.8404719629875692</v>
      </c>
      <c r="S7" s="93">
        <v>43.499820008376005</v>
      </c>
      <c r="T7" s="92">
        <v>0.09910636429056076</v>
      </c>
      <c r="U7" s="92">
        <v>0.05451553215320257</v>
      </c>
      <c r="V7" s="92">
        <v>0.0563990376813817</v>
      </c>
      <c r="W7" s="92">
        <v>1.2145497266070813</v>
      </c>
      <c r="X7" s="92">
        <v>0.1331555463690755</v>
      </c>
      <c r="Y7" s="92">
        <v>0.22843250548692234</v>
      </c>
      <c r="Z7" s="92">
        <v>0.2284325054869223</v>
      </c>
    </row>
    <row r="8" ht="12.0" customHeight="1">
      <c r="A8" s="90" t="s">
        <v>178</v>
      </c>
      <c r="B8" s="91">
        <v>604.0</v>
      </c>
      <c r="C8" s="92">
        <v>0.12924284768211924</v>
      </c>
      <c r="D8" s="92">
        <v>-2.746946380560617E-4</v>
      </c>
      <c r="E8" s="92">
        <v>-2.4916863193394014E-5</v>
      </c>
      <c r="F8" s="92">
        <v>0.24292105071277095</v>
      </c>
      <c r="G8" s="93">
        <v>0.3854040179522889</v>
      </c>
      <c r="H8" s="93">
        <v>1.0238758101056553</v>
      </c>
      <c r="I8" s="92">
        <v>0.09521428316558606</v>
      </c>
      <c r="J8" s="92">
        <v>0.35237760149446046</v>
      </c>
      <c r="K8" s="92">
        <v>0.0413</v>
      </c>
      <c r="L8" s="92">
        <v>0.7338529963340799</v>
      </c>
      <c r="M8" s="92">
        <v>0.04655668629473744</v>
      </c>
      <c r="N8" s="93">
        <v>0.11272003031027289</v>
      </c>
      <c r="O8" s="93">
        <v>9.368183204796072</v>
      </c>
      <c r="P8" s="93" t="s">
        <v>179</v>
      </c>
      <c r="Q8" s="93" t="s">
        <v>179</v>
      </c>
      <c r="R8" s="93">
        <v>1.107940951956034</v>
      </c>
      <c r="S8" s="93">
        <v>22.921622628073987</v>
      </c>
      <c r="T8" s="92" t="s">
        <v>179</v>
      </c>
      <c r="U8" s="92">
        <v>0.04314007381710305</v>
      </c>
      <c r="V8" s="92">
        <v>0.047357245875944205</v>
      </c>
      <c r="W8" s="92" t="s">
        <v>179</v>
      </c>
      <c r="X8" s="92">
        <v>0.10255974215601733</v>
      </c>
      <c r="Y8" s="92">
        <v>0.367167751174169</v>
      </c>
      <c r="Z8" s="92">
        <v>0.367167751174169</v>
      </c>
    </row>
    <row r="9" ht="12.0" customHeight="1">
      <c r="A9" s="90" t="s">
        <v>180</v>
      </c>
      <c r="B9" s="91">
        <v>911.0</v>
      </c>
      <c r="C9" s="92">
        <v>0.12343771381578944</v>
      </c>
      <c r="D9" s="92">
        <v>-0.0017007355747120619</v>
      </c>
      <c r="E9" s="92">
        <v>-3.485740857767922E-4</v>
      </c>
      <c r="F9" s="92">
        <v>0.2797550128217943</v>
      </c>
      <c r="G9" s="93">
        <v>0.49397881335599436</v>
      </c>
      <c r="H9" s="93">
        <v>0.6558753634478119</v>
      </c>
      <c r="I9" s="92">
        <v>0.0687918510955529</v>
      </c>
      <c r="J9" s="92">
        <v>0.36794504878610684</v>
      </c>
      <c r="K9" s="92">
        <v>0.0413</v>
      </c>
      <c r="L9" s="92">
        <v>0.5320532673022401</v>
      </c>
      <c r="M9" s="92">
        <v>0.04757258191410256</v>
      </c>
      <c r="N9" s="93">
        <v>0.261912576302388</v>
      </c>
      <c r="O9" s="93">
        <v>4.392366044259587</v>
      </c>
      <c r="P9" s="93" t="s">
        <v>179</v>
      </c>
      <c r="Q9" s="93" t="s">
        <v>179</v>
      </c>
      <c r="R9" s="93">
        <v>0.9567528281053286</v>
      </c>
      <c r="S9" s="93">
        <v>37.95826007325733</v>
      </c>
      <c r="T9" s="92" t="s">
        <v>179</v>
      </c>
      <c r="U9" s="92">
        <v>0.055139870877499636</v>
      </c>
      <c r="V9" s="92">
        <v>0.024426868862551437</v>
      </c>
      <c r="W9" s="92" t="s">
        <v>179</v>
      </c>
      <c r="X9" s="92">
        <v>0.08548580718723367</v>
      </c>
      <c r="Y9" s="92">
        <v>0.2344759314428217</v>
      </c>
      <c r="Z9" s="92">
        <v>0.23447593144282175</v>
      </c>
    </row>
    <row r="10" ht="12.0" customHeight="1">
      <c r="A10" s="90" t="s">
        <v>181</v>
      </c>
      <c r="B10" s="91">
        <v>216.0</v>
      </c>
      <c r="C10" s="92">
        <v>0.07365536912751677</v>
      </c>
      <c r="D10" s="92">
        <v>0.19229487767558814</v>
      </c>
      <c r="E10" s="92">
        <v>0.13383785203629228</v>
      </c>
      <c r="F10" s="92">
        <v>0.2200371833931065</v>
      </c>
      <c r="G10" s="93">
        <v>0.6871549000204591</v>
      </c>
      <c r="H10" s="93">
        <v>0.7906191240739319</v>
      </c>
      <c r="I10" s="92">
        <v>0.0784664531085083</v>
      </c>
      <c r="J10" s="92">
        <v>0.43051751058911036</v>
      </c>
      <c r="K10" s="92">
        <v>0.0413</v>
      </c>
      <c r="L10" s="92">
        <v>0.1881593963177591</v>
      </c>
      <c r="M10" s="92">
        <v>0.06914194080796204</v>
      </c>
      <c r="N10" s="93">
        <v>0.8353189989902284</v>
      </c>
      <c r="O10" s="93">
        <v>3.326506699437017</v>
      </c>
      <c r="P10" s="93">
        <v>12.302956781536384</v>
      </c>
      <c r="Q10" s="93">
        <v>16.58275392244531</v>
      </c>
      <c r="R10" s="93">
        <v>2.862511460914305</v>
      </c>
      <c r="S10" s="93">
        <v>34.36296661416408</v>
      </c>
      <c r="T10" s="92">
        <v>0.06810047372937111</v>
      </c>
      <c r="U10" s="92">
        <v>0.053684786266230244</v>
      </c>
      <c r="V10" s="92">
        <v>0.03744700597995395</v>
      </c>
      <c r="W10" s="92">
        <v>0.3328710579465866</v>
      </c>
      <c r="X10" s="92">
        <v>0.14099855081296667</v>
      </c>
      <c r="Y10" s="92">
        <v>0.5472551255652254</v>
      </c>
      <c r="Z10" s="92">
        <v>0.5472551255652254</v>
      </c>
    </row>
    <row r="11" ht="12.0" customHeight="1">
      <c r="A11" s="90" t="s">
        <v>182</v>
      </c>
      <c r="B11" s="91">
        <v>108.0</v>
      </c>
      <c r="C11" s="92">
        <v>0.04576649122807017</v>
      </c>
      <c r="D11" s="92">
        <v>0.15208927413528497</v>
      </c>
      <c r="E11" s="92">
        <v>0.21836397127496332</v>
      </c>
      <c r="F11" s="92">
        <v>0.25346909139521756</v>
      </c>
      <c r="G11" s="93">
        <v>0.8094101722495035</v>
      </c>
      <c r="H11" s="93">
        <v>0.9312657969954025</v>
      </c>
      <c r="I11" s="92">
        <v>0.08856488422426989</v>
      </c>
      <c r="J11" s="92">
        <v>0.42962568804543627</v>
      </c>
      <c r="K11" s="92">
        <v>0.0413</v>
      </c>
      <c r="L11" s="92">
        <v>0.19202413345673292</v>
      </c>
      <c r="M11" s="92">
        <v>0.07710970677464274</v>
      </c>
      <c r="N11" s="93">
        <v>1.6407250057831186</v>
      </c>
      <c r="O11" s="93">
        <v>2.629331652502516</v>
      </c>
      <c r="P11" s="93">
        <v>13.606530972961725</v>
      </c>
      <c r="Q11" s="93">
        <v>17.268370001589947</v>
      </c>
      <c r="R11" s="93">
        <v>4.658666560879865</v>
      </c>
      <c r="S11" s="93">
        <v>64.53445451392403</v>
      </c>
      <c r="T11" s="92">
        <v>0.016288896407044562</v>
      </c>
      <c r="U11" s="92">
        <v>0.03418579456696781</v>
      </c>
      <c r="V11" s="92">
        <v>0.030715315427230157</v>
      </c>
      <c r="W11" s="92">
        <v>-0.34690809575755904</v>
      </c>
      <c r="X11" s="92">
        <v>0.20786818389348344</v>
      </c>
      <c r="Y11" s="92">
        <v>0.5813259612735704</v>
      </c>
      <c r="Z11" s="92">
        <v>0.5813259612735704</v>
      </c>
    </row>
    <row r="12" ht="12.0" customHeight="1">
      <c r="A12" s="90" t="s">
        <v>183</v>
      </c>
      <c r="B12" s="91">
        <v>138.0</v>
      </c>
      <c r="C12" s="92">
        <v>0.05187576923076918</v>
      </c>
      <c r="D12" s="92">
        <v>0.16544246777201282</v>
      </c>
      <c r="E12" s="92">
        <v>0.15608216218134155</v>
      </c>
      <c r="F12" s="92">
        <v>0.3024479254025494</v>
      </c>
      <c r="G12" s="93">
        <v>1.0527757221996523</v>
      </c>
      <c r="H12" s="93">
        <v>1.3481081790732958</v>
      </c>
      <c r="I12" s="92">
        <v>0.11849416725746265</v>
      </c>
      <c r="J12" s="92">
        <v>0.5058464468971899</v>
      </c>
      <c r="K12" s="92">
        <v>0.0463</v>
      </c>
      <c r="L12" s="92">
        <v>0.293680324798878</v>
      </c>
      <c r="M12" s="92">
        <v>0.09321294105725007</v>
      </c>
      <c r="N12" s="93">
        <v>1.1724619909381861</v>
      </c>
      <c r="O12" s="93">
        <v>2.482911462799796</v>
      </c>
      <c r="P12" s="93">
        <v>10.59303387080234</v>
      </c>
      <c r="Q12" s="93">
        <v>14.911806778523971</v>
      </c>
      <c r="R12" s="93">
        <v>2.3565387096762507</v>
      </c>
      <c r="S12" s="93">
        <v>28.731656723138954</v>
      </c>
      <c r="T12" s="92">
        <v>0.12916389118197252</v>
      </c>
      <c r="U12" s="92">
        <v>0.034528065540015716</v>
      </c>
      <c r="V12" s="92">
        <v>0.02818558604374936</v>
      </c>
      <c r="W12" s="92">
        <v>0.3275593400770814</v>
      </c>
      <c r="X12" s="92">
        <v>0.08636120957135637</v>
      </c>
      <c r="Y12" s="92">
        <v>0.5566997373714799</v>
      </c>
      <c r="Z12" s="92">
        <v>0.5566997373714799</v>
      </c>
    </row>
    <row r="13" ht="12.0" customHeight="1">
      <c r="A13" s="90" t="s">
        <v>184</v>
      </c>
      <c r="B13" s="91">
        <v>551.0</v>
      </c>
      <c r="C13" s="92">
        <v>0.08498291411042949</v>
      </c>
      <c r="D13" s="92">
        <v>0.0029145788475967915</v>
      </c>
      <c r="E13" s="92">
        <v>4.377700198894649E-4</v>
      </c>
      <c r="F13" s="92">
        <v>0.26122917467260665</v>
      </c>
      <c r="G13" s="93">
        <v>0.45275600319131154</v>
      </c>
      <c r="H13" s="93">
        <v>1.0480816106493294</v>
      </c>
      <c r="I13" s="92">
        <v>0.09695225964462185</v>
      </c>
      <c r="J13" s="92">
        <v>0.5672672616790282</v>
      </c>
      <c r="K13" s="92">
        <v>0.0463</v>
      </c>
      <c r="L13" s="92">
        <v>0.67142100048342</v>
      </c>
      <c r="M13" s="92">
        <v>0.053617231100569186</v>
      </c>
      <c r="N13" s="93">
        <v>0.1731447408713747</v>
      </c>
      <c r="O13" s="93">
        <v>6.959426403421212</v>
      </c>
      <c r="P13" s="93" t="s">
        <v>179</v>
      </c>
      <c r="Q13" s="93" t="s">
        <v>179</v>
      </c>
      <c r="R13" s="93">
        <v>1.740281221460571</v>
      </c>
      <c r="S13" s="93">
        <v>248.9599403256034</v>
      </c>
      <c r="T13" s="92" t="s">
        <v>179</v>
      </c>
      <c r="U13" s="92">
        <v>0.026310185012023247</v>
      </c>
      <c r="V13" s="92">
        <v>0.023664604331414932</v>
      </c>
      <c r="W13" s="92">
        <v>-23.157695301731252</v>
      </c>
      <c r="X13" s="92">
        <v>0.09013443660724742</v>
      </c>
      <c r="Y13" s="92">
        <v>0.2772163183641118</v>
      </c>
      <c r="Z13" s="92">
        <v>0.27721631836411187</v>
      </c>
    </row>
    <row r="14" ht="12.0" customHeight="1">
      <c r="A14" s="90" t="s">
        <v>185</v>
      </c>
      <c r="B14" s="91">
        <v>432.0</v>
      </c>
      <c r="C14" s="92">
        <v>0.09341247557003257</v>
      </c>
      <c r="D14" s="92">
        <v>0.07397761396181626</v>
      </c>
      <c r="E14" s="92">
        <v>0.0984659920810017</v>
      </c>
      <c r="F14" s="92">
        <v>0.28213576416053554</v>
      </c>
      <c r="G14" s="93">
        <v>0.799764284149197</v>
      </c>
      <c r="H14" s="93">
        <v>0.9600223637712861</v>
      </c>
      <c r="I14" s="92">
        <v>0.09062960571877834</v>
      </c>
      <c r="J14" s="92">
        <v>0.47419001068939115</v>
      </c>
      <c r="K14" s="92">
        <v>0.0413</v>
      </c>
      <c r="L14" s="92">
        <v>0.271272640414899</v>
      </c>
      <c r="M14" s="92">
        <v>0.07388676531007883</v>
      </c>
      <c r="N14" s="93">
        <v>1.6294368848698617</v>
      </c>
      <c r="O14" s="93">
        <v>1.111707404251745</v>
      </c>
      <c r="P14" s="93">
        <v>9.316030978433872</v>
      </c>
      <c r="Q14" s="93">
        <v>14.781740068213885</v>
      </c>
      <c r="R14" s="93">
        <v>1.7500353747617965</v>
      </c>
      <c r="S14" s="93">
        <v>41.87621988150555</v>
      </c>
      <c r="T14" s="92">
        <v>0.17100749793925474</v>
      </c>
      <c r="U14" s="92">
        <v>0.03846609636254332</v>
      </c>
      <c r="V14" s="92">
        <v>0.04161627419038339</v>
      </c>
      <c r="W14" s="92">
        <v>0.9354917592098871</v>
      </c>
      <c r="X14" s="92">
        <v>0.08504133438955323</v>
      </c>
      <c r="Y14" s="92">
        <v>0.39470409148014807</v>
      </c>
      <c r="Z14" s="92">
        <v>0.39470409148014807</v>
      </c>
    </row>
    <row r="15" ht="12.0" customHeight="1">
      <c r="A15" s="90" t="s">
        <v>186</v>
      </c>
      <c r="B15" s="91">
        <v>759.0</v>
      </c>
      <c r="C15" s="92">
        <v>0.07872407407407411</v>
      </c>
      <c r="D15" s="92">
        <v>0.08258322036660398</v>
      </c>
      <c r="E15" s="92">
        <v>0.21638644410022861</v>
      </c>
      <c r="F15" s="92">
        <v>0.30078985361782296</v>
      </c>
      <c r="G15" s="93">
        <v>0.9074054907302157</v>
      </c>
      <c r="H15" s="93">
        <v>1.0469551539925022</v>
      </c>
      <c r="I15" s="92">
        <v>0.09687138005666165</v>
      </c>
      <c r="J15" s="92">
        <v>0.507011212129395</v>
      </c>
      <c r="K15" s="92">
        <v>0.0463</v>
      </c>
      <c r="L15" s="92">
        <v>0.2187046769717457</v>
      </c>
      <c r="M15" s="92">
        <v>0.08277337475421655</v>
      </c>
      <c r="N15" s="93">
        <v>3.2054710950720517</v>
      </c>
      <c r="O15" s="93">
        <v>1.3074421131165208</v>
      </c>
      <c r="P15" s="93">
        <v>10.132545096137779</v>
      </c>
      <c r="Q15" s="93">
        <v>15.570300006272983</v>
      </c>
      <c r="R15" s="93">
        <v>3.1743607462733325</v>
      </c>
      <c r="S15" s="93">
        <v>44.50200431735231</v>
      </c>
      <c r="T15" s="92">
        <v>0.09448498071155739</v>
      </c>
      <c r="U15" s="92">
        <v>0.02779342338042534</v>
      </c>
      <c r="V15" s="92">
        <v>0.03578634964750072</v>
      </c>
      <c r="W15" s="92">
        <v>0.7311939943599066</v>
      </c>
      <c r="X15" s="92">
        <v>0.1520787226632669</v>
      </c>
      <c r="Y15" s="92">
        <v>0.6548173640794168</v>
      </c>
      <c r="Z15" s="92">
        <v>0.6548173640794168</v>
      </c>
    </row>
    <row r="16" ht="12.0" customHeight="1">
      <c r="A16" s="90" t="s">
        <v>187</v>
      </c>
      <c r="B16" s="91">
        <v>64.0</v>
      </c>
      <c r="C16" s="92">
        <v>0.10796976744186047</v>
      </c>
      <c r="D16" s="92">
        <v>0.1863176821017836</v>
      </c>
      <c r="E16" s="92">
        <v>0.1572173497455302</v>
      </c>
      <c r="F16" s="92">
        <v>0.3129580857059407</v>
      </c>
      <c r="G16" s="93">
        <v>0.7052299530934606</v>
      </c>
      <c r="H16" s="93">
        <v>0.9646820785147058</v>
      </c>
      <c r="I16" s="92">
        <v>0.09096417323735588</v>
      </c>
      <c r="J16" s="92">
        <v>0.4387527023056313</v>
      </c>
      <c r="K16" s="92">
        <v>0.0413</v>
      </c>
      <c r="L16" s="92">
        <v>0.32899443896756686</v>
      </c>
      <c r="M16" s="92">
        <v>0.07054869532753577</v>
      </c>
      <c r="N16" s="93">
        <v>1.02484428794957</v>
      </c>
      <c r="O16" s="93">
        <v>3.561426575132155</v>
      </c>
      <c r="P16" s="93">
        <v>10.918911505014004</v>
      </c>
      <c r="Q16" s="93">
        <v>19.07311932253614</v>
      </c>
      <c r="R16" s="93">
        <v>5.785948133117733</v>
      </c>
      <c r="S16" s="93">
        <v>116.11509726300032</v>
      </c>
      <c r="T16" s="92">
        <v>0.1348176329792327</v>
      </c>
      <c r="U16" s="92">
        <v>0.12503197685885065</v>
      </c>
      <c r="V16" s="92">
        <v>0.027391768328336872</v>
      </c>
      <c r="W16" s="92">
        <v>0.2461485351558662</v>
      </c>
      <c r="X16" s="92">
        <v>0.2374744594607876</v>
      </c>
      <c r="Y16" s="92">
        <v>0.2990879014082509</v>
      </c>
      <c r="Z16" s="92">
        <v>0.2990879014082509</v>
      </c>
    </row>
    <row r="17" ht="12.0" customHeight="1">
      <c r="A17" s="90" t="s">
        <v>188</v>
      </c>
      <c r="B17" s="91">
        <v>731.0</v>
      </c>
      <c r="C17" s="92">
        <v>0.10244459839357438</v>
      </c>
      <c r="D17" s="92">
        <v>0.09595732923105432</v>
      </c>
      <c r="E17" s="92">
        <v>0.10934660105226443</v>
      </c>
      <c r="F17" s="92">
        <v>0.1838770182429548</v>
      </c>
      <c r="G17" s="93">
        <v>0.752593566581214</v>
      </c>
      <c r="H17" s="93">
        <v>0.9495791253609077</v>
      </c>
      <c r="I17" s="92">
        <v>0.08987978120091317</v>
      </c>
      <c r="J17" s="92">
        <v>0.46400396564745355</v>
      </c>
      <c r="K17" s="92">
        <v>0.0413</v>
      </c>
      <c r="L17" s="92">
        <v>0.3025224651678405</v>
      </c>
      <c r="M17" s="92">
        <v>0.07143505269126905</v>
      </c>
      <c r="N17" s="93">
        <v>1.3614185267105101</v>
      </c>
      <c r="O17" s="93">
        <v>1.0657488489303413</v>
      </c>
      <c r="P17" s="93">
        <v>7.018392764906239</v>
      </c>
      <c r="Q17" s="93">
        <v>10.383578188912894</v>
      </c>
      <c r="R17" s="93">
        <v>1.4484386183216191</v>
      </c>
      <c r="S17" s="93">
        <v>78.15307692518414</v>
      </c>
      <c r="T17" s="92">
        <v>0.13423795294001076</v>
      </c>
      <c r="U17" s="92">
        <v>0.05398185831911818</v>
      </c>
      <c r="V17" s="92">
        <v>0.05602874853753623</v>
      </c>
      <c r="W17" s="92">
        <v>0.986047098714359</v>
      </c>
      <c r="X17" s="92">
        <v>0.08914889603948195</v>
      </c>
      <c r="Y17" s="92">
        <v>0.6294264308612207</v>
      </c>
      <c r="Z17" s="92">
        <v>0.6294264308612207</v>
      </c>
    </row>
    <row r="18" ht="12.0" customHeight="1">
      <c r="A18" s="90" t="s">
        <v>189</v>
      </c>
      <c r="B18" s="91">
        <v>85.0</v>
      </c>
      <c r="C18" s="92">
        <v>0.08761359375000001</v>
      </c>
      <c r="D18" s="92">
        <v>0.08075560570763153</v>
      </c>
      <c r="E18" s="92">
        <v>0.09217468791928488</v>
      </c>
      <c r="F18" s="92">
        <v>0.2777051726169882</v>
      </c>
      <c r="G18" s="93">
        <v>1.1372684504475394</v>
      </c>
      <c r="H18" s="93">
        <v>1.4223397651545249</v>
      </c>
      <c r="I18" s="92">
        <v>0.12382399513809489</v>
      </c>
      <c r="J18" s="92">
        <v>0.43729520348953654</v>
      </c>
      <c r="K18" s="92">
        <v>0.0413</v>
      </c>
      <c r="L18" s="92">
        <v>0.28939726949286204</v>
      </c>
      <c r="M18" s="92">
        <v>0.09635614410847144</v>
      </c>
      <c r="N18" s="93">
        <v>1.4471048192355793</v>
      </c>
      <c r="O18" s="93">
        <v>1.1205865403869089</v>
      </c>
      <c r="P18" s="93">
        <v>8.464640406590538</v>
      </c>
      <c r="Q18" s="93">
        <v>13.608007415751105</v>
      </c>
      <c r="R18" s="93">
        <v>1.9062448464022117</v>
      </c>
      <c r="S18" s="93">
        <v>26.739161721031255</v>
      </c>
      <c r="T18" s="92">
        <v>0.19545959925681985</v>
      </c>
      <c r="U18" s="92">
        <v>0.05915113591310358</v>
      </c>
      <c r="V18" s="92">
        <v>0.0599553001976208</v>
      </c>
      <c r="W18" s="92">
        <v>1.0920585358588988</v>
      </c>
      <c r="X18" s="92">
        <v>0.12428971422444893</v>
      </c>
      <c r="Y18" s="92">
        <v>0.4655568868680433</v>
      </c>
      <c r="Z18" s="92">
        <v>0.4655568868680433</v>
      </c>
    </row>
    <row r="19" ht="12.0" customHeight="1">
      <c r="A19" s="90" t="s">
        <v>190</v>
      </c>
      <c r="B19" s="91">
        <v>700.0</v>
      </c>
      <c r="C19" s="92">
        <v>0.10468948275862071</v>
      </c>
      <c r="D19" s="92">
        <v>0.10897530580065024</v>
      </c>
      <c r="E19" s="92">
        <v>0.1195286475710286</v>
      </c>
      <c r="F19" s="92">
        <v>0.2601776321860625</v>
      </c>
      <c r="G19" s="93">
        <v>0.9163828564877553</v>
      </c>
      <c r="H19" s="93">
        <v>1.028369907848692</v>
      </c>
      <c r="I19" s="92">
        <v>0.0955369593835361</v>
      </c>
      <c r="J19" s="92">
        <v>0.4935113380870012</v>
      </c>
      <c r="K19" s="92">
        <v>0.0413</v>
      </c>
      <c r="L19" s="92">
        <v>0.1909390360238901</v>
      </c>
      <c r="M19" s="92">
        <v>0.08281527198564084</v>
      </c>
      <c r="N19" s="93">
        <v>1.322527003585973</v>
      </c>
      <c r="O19" s="93">
        <v>1.7426372114571418</v>
      </c>
      <c r="P19" s="93">
        <v>10.874590230155489</v>
      </c>
      <c r="Q19" s="93">
        <v>15.787648794373483</v>
      </c>
      <c r="R19" s="93">
        <v>2.581458755622488</v>
      </c>
      <c r="S19" s="93">
        <v>34.22118186124373</v>
      </c>
      <c r="T19" s="92">
        <v>0.17464584901045424</v>
      </c>
      <c r="U19" s="92">
        <v>0.07001973857089414</v>
      </c>
      <c r="V19" s="92">
        <v>0.08140613560509605</v>
      </c>
      <c r="W19" s="92">
        <v>1.0907391912370492</v>
      </c>
      <c r="X19" s="92">
        <v>0.12315120980762008</v>
      </c>
      <c r="Y19" s="92">
        <v>0.47605243755961313</v>
      </c>
      <c r="Z19" s="92">
        <v>0.47605243755961313</v>
      </c>
    </row>
    <row r="20" ht="12.0" customHeight="1">
      <c r="A20" s="90" t="s">
        <v>191</v>
      </c>
      <c r="B20" s="91">
        <v>321.0</v>
      </c>
      <c r="C20" s="92">
        <v>0.18434469230769232</v>
      </c>
      <c r="D20" s="92">
        <v>0.09684891385090698</v>
      </c>
      <c r="E20" s="92">
        <v>0.07360170559527998</v>
      </c>
      <c r="F20" s="92">
        <v>0.2363377312969255</v>
      </c>
      <c r="G20" s="93">
        <v>1.0510200962651641</v>
      </c>
      <c r="H20" s="93">
        <v>1.38050042460374</v>
      </c>
      <c r="I20" s="92">
        <v>0.12081993048654853</v>
      </c>
      <c r="J20" s="92">
        <v>0.7221399441467702</v>
      </c>
      <c r="K20" s="92">
        <v>0.0513</v>
      </c>
      <c r="L20" s="92">
        <v>0.3505833801372824</v>
      </c>
      <c r="M20" s="92">
        <v>0.09105192004935266</v>
      </c>
      <c r="N20" s="93">
        <v>0.8069178154026792</v>
      </c>
      <c r="O20" s="93">
        <v>1.7236830418495235</v>
      </c>
      <c r="P20" s="93">
        <v>8.550397882080516</v>
      </c>
      <c r="Q20" s="93">
        <v>16.48480979787474</v>
      </c>
      <c r="R20" s="93">
        <v>1.3027774471286715</v>
      </c>
      <c r="S20" s="93">
        <v>70.51996583105102</v>
      </c>
      <c r="T20" s="92">
        <v>0.024487883062229782</v>
      </c>
      <c r="U20" s="92">
        <v>0.1339017408839653</v>
      </c>
      <c r="V20" s="92">
        <v>0.1119228067436972</v>
      </c>
      <c r="W20" s="92">
        <v>1.8841918451009116</v>
      </c>
      <c r="X20" s="92">
        <v>0.044991408514356845</v>
      </c>
      <c r="Y20" s="92">
        <v>1.1714806969838931</v>
      </c>
      <c r="Z20" s="92">
        <v>1.1714806969838931</v>
      </c>
    </row>
    <row r="21" ht="12.0" customHeight="1">
      <c r="A21" s="90" t="s">
        <v>192</v>
      </c>
      <c r="B21" s="91">
        <v>934.0</v>
      </c>
      <c r="C21" s="92">
        <v>0.09210631097560971</v>
      </c>
      <c r="D21" s="92">
        <v>0.07921793882093074</v>
      </c>
      <c r="E21" s="92">
        <v>0.23361277020782265</v>
      </c>
      <c r="F21" s="92">
        <v>0.23771314739252486</v>
      </c>
      <c r="G21" s="93">
        <v>0.9222820388700376</v>
      </c>
      <c r="H21" s="93">
        <v>0.9869176780027563</v>
      </c>
      <c r="I21" s="92">
        <v>0.09256068928059791</v>
      </c>
      <c r="J21" s="92">
        <v>0.5296547162860353</v>
      </c>
      <c r="K21" s="92">
        <v>0.0463</v>
      </c>
      <c r="L21" s="92">
        <v>0.16072388510517255</v>
      </c>
      <c r="M21" s="92">
        <v>0.08289303680766616</v>
      </c>
      <c r="N21" s="93">
        <v>3.6170370051024023</v>
      </c>
      <c r="O21" s="93">
        <v>1.0306544798171786</v>
      </c>
      <c r="P21" s="93">
        <v>9.557785212936563</v>
      </c>
      <c r="Q21" s="93">
        <v>12.727219692423787</v>
      </c>
      <c r="R21" s="93">
        <v>3.443898874871658</v>
      </c>
      <c r="S21" s="93">
        <v>54.59481262684413</v>
      </c>
      <c r="T21" s="92">
        <v>0.12188298112882295</v>
      </c>
      <c r="U21" s="92">
        <v>0.01718692984751241</v>
      </c>
      <c r="V21" s="92">
        <v>0.021202978088277778</v>
      </c>
      <c r="W21" s="92">
        <v>0.5413993613939858</v>
      </c>
      <c r="X21" s="92">
        <v>0.19684578776571693</v>
      </c>
      <c r="Y21" s="92">
        <v>0.3138944866061593</v>
      </c>
      <c r="Z21" s="92">
        <v>0.31389448660615926</v>
      </c>
    </row>
    <row r="22" ht="12.0" customHeight="1">
      <c r="A22" s="90" t="s">
        <v>193</v>
      </c>
      <c r="B22" s="91">
        <v>329.0</v>
      </c>
      <c r="C22" s="92">
        <v>0.04180351562500002</v>
      </c>
      <c r="D22" s="92">
        <v>0.11527962575787361</v>
      </c>
      <c r="E22" s="92">
        <v>0.1758674113291899</v>
      </c>
      <c r="F22" s="92">
        <v>0.23603281669538934</v>
      </c>
      <c r="G22" s="93">
        <v>1.1253810245647373</v>
      </c>
      <c r="H22" s="93">
        <v>1.1313248643058769</v>
      </c>
      <c r="I22" s="92">
        <v>0.10292912525716195</v>
      </c>
      <c r="J22" s="92">
        <v>0.5529686926834442</v>
      </c>
      <c r="K22" s="92">
        <v>0.0463</v>
      </c>
      <c r="L22" s="92">
        <v>0.11153517166683419</v>
      </c>
      <c r="M22" s="92">
        <v>0.0950637625158094</v>
      </c>
      <c r="N22" s="93">
        <v>1.7787835482659733</v>
      </c>
      <c r="O22" s="93">
        <v>1.2991365481281847</v>
      </c>
      <c r="P22" s="93">
        <v>7.895412150218018</v>
      </c>
      <c r="Q22" s="93">
        <v>11.261445610744481</v>
      </c>
      <c r="R22" s="93">
        <v>2.5116605364154143</v>
      </c>
      <c r="S22" s="93">
        <v>76.73698162053704</v>
      </c>
      <c r="T22" s="92">
        <v>0.08562257992504606</v>
      </c>
      <c r="U22" s="92">
        <v>0.04885594187057889</v>
      </c>
      <c r="V22" s="92">
        <v>0.058350517653748296</v>
      </c>
      <c r="W22" s="92">
        <v>0.6272749316170231</v>
      </c>
      <c r="X22" s="92">
        <v>0.1825623704312194</v>
      </c>
      <c r="Y22" s="92">
        <v>0.2644898138310774</v>
      </c>
      <c r="Z22" s="92">
        <v>0.2644898138310774</v>
      </c>
    </row>
    <row r="23" ht="12.0" customHeight="1">
      <c r="A23" s="90" t="s">
        <v>194</v>
      </c>
      <c r="B23" s="91">
        <v>751.0</v>
      </c>
      <c r="C23" s="92">
        <v>0.07270321153846158</v>
      </c>
      <c r="D23" s="92">
        <v>0.07823638923587324</v>
      </c>
      <c r="E23" s="92">
        <v>0.07931135178721622</v>
      </c>
      <c r="F23" s="92">
        <v>0.24489387712343258</v>
      </c>
      <c r="G23" s="93">
        <v>0.8934016372964434</v>
      </c>
      <c r="H23" s="93">
        <v>1.1545117997254397</v>
      </c>
      <c r="I23" s="92">
        <v>0.10459394722028657</v>
      </c>
      <c r="J23" s="92">
        <v>0.4813997832835519</v>
      </c>
      <c r="K23" s="92">
        <v>0.0413</v>
      </c>
      <c r="L23" s="92">
        <v>0.32336289117821043</v>
      </c>
      <c r="M23" s="92">
        <v>0.08012056723135562</v>
      </c>
      <c r="N23" s="93">
        <v>1.1977500536275425</v>
      </c>
      <c r="O23" s="93">
        <v>1.3706581290810755</v>
      </c>
      <c r="P23" s="93">
        <v>10.068764310991101</v>
      </c>
      <c r="Q23" s="93">
        <v>16.736899327006633</v>
      </c>
      <c r="R23" s="93">
        <v>1.6841403409134892</v>
      </c>
      <c r="S23" s="93">
        <v>36.16048725690204</v>
      </c>
      <c r="T23" s="92">
        <v>0.16273817861212897</v>
      </c>
      <c r="U23" s="92">
        <v>0.05311543400968211</v>
      </c>
      <c r="V23" s="92">
        <v>0.0517572163187057</v>
      </c>
      <c r="W23" s="92">
        <v>1.2620185770347263</v>
      </c>
      <c r="X23" s="92">
        <v>0.08895530313277039</v>
      </c>
      <c r="Y23" s="92">
        <v>0.5425406414017369</v>
      </c>
      <c r="Z23" s="92">
        <v>0.5425406414017369</v>
      </c>
    </row>
    <row r="24" ht="12.0" customHeight="1">
      <c r="A24" s="90" t="s">
        <v>195</v>
      </c>
      <c r="B24" s="91">
        <v>378.0</v>
      </c>
      <c r="C24" s="92">
        <v>0.08758975177304965</v>
      </c>
      <c r="D24" s="92">
        <v>0.10036508240490465</v>
      </c>
      <c r="E24" s="92">
        <v>0.07851708091513131</v>
      </c>
      <c r="F24" s="92">
        <v>0.17760515417972142</v>
      </c>
      <c r="G24" s="93">
        <v>0.7616397446659545</v>
      </c>
      <c r="H24" s="93">
        <v>1.0805127444715434</v>
      </c>
      <c r="I24" s="92">
        <v>0.09928081505305682</v>
      </c>
      <c r="J24" s="92">
        <v>0.3888357070791501</v>
      </c>
      <c r="K24" s="92">
        <v>0.0413</v>
      </c>
      <c r="L24" s="92">
        <v>0.39718207216120427</v>
      </c>
      <c r="M24" s="92">
        <v>0.07133078891061084</v>
      </c>
      <c r="N24" s="93">
        <v>0.9163086005014853</v>
      </c>
      <c r="O24" s="93">
        <v>1.6910666839206787</v>
      </c>
      <c r="P24" s="93">
        <v>11.267419550175763</v>
      </c>
      <c r="Q24" s="93">
        <v>16.458546138569808</v>
      </c>
      <c r="R24" s="93">
        <v>1.3358529857700223</v>
      </c>
      <c r="S24" s="93">
        <v>26.922185852979922</v>
      </c>
      <c r="T24" s="92">
        <v>0.045909313468341886</v>
      </c>
      <c r="U24" s="92">
        <v>0.058248483874978496</v>
      </c>
      <c r="V24" s="92">
        <v>0.06102746052609306</v>
      </c>
      <c r="W24" s="92">
        <v>0.8121658019906823</v>
      </c>
      <c r="X24" s="92">
        <v>0.1074926696728758</v>
      </c>
      <c r="Y24" s="92">
        <v>0.29929172456630115</v>
      </c>
      <c r="Z24" s="92">
        <v>0.29929172456630115</v>
      </c>
    </row>
    <row r="25" ht="12.0" customHeight="1">
      <c r="A25" s="90" t="s">
        <v>196</v>
      </c>
      <c r="B25" s="91">
        <v>782.0</v>
      </c>
      <c r="C25" s="92">
        <v>0.16535761245674746</v>
      </c>
      <c r="D25" s="92">
        <v>0.23930205605370322</v>
      </c>
      <c r="E25" s="92">
        <v>0.12462258661424229</v>
      </c>
      <c r="F25" s="92">
        <v>0.1944361629150842</v>
      </c>
      <c r="G25" s="93">
        <v>1.1203949164438418</v>
      </c>
      <c r="H25" s="93">
        <v>1.1577962105088844</v>
      </c>
      <c r="I25" s="92">
        <v>0.1048297679145379</v>
      </c>
      <c r="J25" s="92">
        <v>0.8537793302978194</v>
      </c>
      <c r="K25" s="92">
        <v>0.0563</v>
      </c>
      <c r="L25" s="92">
        <v>0.07644009249688333</v>
      </c>
      <c r="M25" s="92">
        <v>0.09982907480402599</v>
      </c>
      <c r="N25" s="93">
        <v>0.5318984873884317</v>
      </c>
      <c r="O25" s="93">
        <v>10.118437894777191</v>
      </c>
      <c r="P25" s="93">
        <v>19.754300879844006</v>
      </c>
      <c r="Q25" s="93">
        <v>38.97473618734508</v>
      </c>
      <c r="R25" s="93">
        <v>7.844373768089337</v>
      </c>
      <c r="S25" s="93">
        <v>108.43727502096083</v>
      </c>
      <c r="T25" s="92">
        <v>0.24612439260682153</v>
      </c>
      <c r="U25" s="92">
        <v>0.044363299558092185</v>
      </c>
      <c r="V25" s="92">
        <v>0.21340953644439872</v>
      </c>
      <c r="W25" s="92">
        <v>1.6233929513351282</v>
      </c>
      <c r="X25" s="92">
        <v>0.10578352928270185</v>
      </c>
      <c r="Y25" s="92">
        <v>0.2930703830976928</v>
      </c>
      <c r="Z25" s="92">
        <v>0.29307038309769284</v>
      </c>
    </row>
    <row r="26" ht="12.0" customHeight="1">
      <c r="A26" s="90" t="s">
        <v>197</v>
      </c>
      <c r="B26" s="91">
        <v>877.0</v>
      </c>
      <c r="C26" s="92">
        <v>0.1240472407045011</v>
      </c>
      <c r="D26" s="92">
        <v>0.20908230334937902</v>
      </c>
      <c r="E26" s="92">
        <v>0.13904256146342045</v>
      </c>
      <c r="F26" s="92">
        <v>0.20402602116115703</v>
      </c>
      <c r="G26" s="93">
        <v>0.8526626275893987</v>
      </c>
      <c r="H26" s="93">
        <v>0.9071906761781285</v>
      </c>
      <c r="I26" s="92">
        <v>0.08683629054958963</v>
      </c>
      <c r="J26" s="92">
        <v>0.5538561128211406</v>
      </c>
      <c r="K26" s="92">
        <v>0.0463</v>
      </c>
      <c r="L26" s="92">
        <v>0.11430580418780906</v>
      </c>
      <c r="M26" s="92">
        <v>0.08061504963935943</v>
      </c>
      <c r="N26" s="93">
        <v>0.7676781917575365</v>
      </c>
      <c r="O26" s="93">
        <v>3.930704122994953</v>
      </c>
      <c r="P26" s="93">
        <v>13.60891813873313</v>
      </c>
      <c r="Q26" s="93">
        <v>18.690748194987805</v>
      </c>
      <c r="R26" s="93">
        <v>3.718502627890079</v>
      </c>
      <c r="S26" s="93">
        <v>81.26342291833264</v>
      </c>
      <c r="T26" s="92">
        <v>0.19485011991933265</v>
      </c>
      <c r="U26" s="92">
        <v>0.043613256094397194</v>
      </c>
      <c r="V26" s="92">
        <v>0.07657231381795523</v>
      </c>
      <c r="W26" s="92">
        <v>0.5453992022063618</v>
      </c>
      <c r="X26" s="92">
        <v>0.15000653391997668</v>
      </c>
      <c r="Y26" s="92">
        <v>0.6172595023949164</v>
      </c>
      <c r="Z26" s="92">
        <v>0.6172595023949164</v>
      </c>
    </row>
    <row r="27" ht="12.0" customHeight="1">
      <c r="A27" s="90" t="s">
        <v>198</v>
      </c>
      <c r="B27" s="91">
        <v>170.0</v>
      </c>
      <c r="C27" s="92">
        <v>0.11529053763440862</v>
      </c>
      <c r="D27" s="92">
        <v>0.09433423643583097</v>
      </c>
      <c r="E27" s="92">
        <v>0.11931727161118526</v>
      </c>
      <c r="F27" s="92">
        <v>0.23900990875522274</v>
      </c>
      <c r="G27" s="93">
        <v>1.02202402948816</v>
      </c>
      <c r="H27" s="93">
        <v>1.135956280453263</v>
      </c>
      <c r="I27" s="92">
        <v>0.10326166093654429</v>
      </c>
      <c r="J27" s="92">
        <v>0.5666294878352853</v>
      </c>
      <c r="K27" s="92">
        <v>0.0463</v>
      </c>
      <c r="L27" s="92">
        <v>0.21745801013152222</v>
      </c>
      <c r="M27" s="92">
        <v>0.08785439973477006</v>
      </c>
      <c r="N27" s="93">
        <v>1.493803040207974</v>
      </c>
      <c r="O27" s="93">
        <v>1.8620411095008846</v>
      </c>
      <c r="P27" s="93">
        <v>9.42446771856568</v>
      </c>
      <c r="Q27" s="93">
        <v>18.980421094946962</v>
      </c>
      <c r="R27" s="93">
        <v>2.211394795573407</v>
      </c>
      <c r="S27" s="93">
        <v>310.11099577416417</v>
      </c>
      <c r="T27" s="92">
        <v>0.08409057637324524</v>
      </c>
      <c r="U27" s="92">
        <v>0.05369984152018787</v>
      </c>
      <c r="V27" s="92">
        <v>0.06146478905266288</v>
      </c>
      <c r="W27" s="92">
        <v>1.2091226295816146</v>
      </c>
      <c r="X27" s="92">
        <v>0.06099617366149404</v>
      </c>
      <c r="Y27" s="92">
        <v>0.6278901250219485</v>
      </c>
      <c r="Z27" s="92">
        <v>0.6278901250219485</v>
      </c>
    </row>
    <row r="28" ht="12.0" customHeight="1">
      <c r="A28" s="90" t="s">
        <v>199</v>
      </c>
      <c r="B28" s="91">
        <v>838.0</v>
      </c>
      <c r="C28" s="92">
        <v>0.1178519653179191</v>
      </c>
      <c r="D28" s="92">
        <v>0.07514557846414488</v>
      </c>
      <c r="E28" s="92">
        <v>0.11814812136640888</v>
      </c>
      <c r="F28" s="92">
        <v>0.2525045614463018</v>
      </c>
      <c r="G28" s="93">
        <v>0.988510026852004</v>
      </c>
      <c r="H28" s="93">
        <v>1.098808601983796</v>
      </c>
      <c r="I28" s="92">
        <v>0.10059445762243654</v>
      </c>
      <c r="J28" s="92">
        <v>0.4999305657705065</v>
      </c>
      <c r="K28" s="92">
        <v>0.0413</v>
      </c>
      <c r="L28" s="92">
        <v>0.21031883925151895</v>
      </c>
      <c r="M28" s="92">
        <v>0.08551786570291099</v>
      </c>
      <c r="N28" s="93">
        <v>1.8098735840810671</v>
      </c>
      <c r="O28" s="93">
        <v>1.3128298972205616</v>
      </c>
      <c r="P28" s="93">
        <v>11.217691098192857</v>
      </c>
      <c r="Q28" s="93">
        <v>16.76255726953964</v>
      </c>
      <c r="R28" s="93">
        <v>2.227661792947791</v>
      </c>
      <c r="S28" s="93">
        <v>333.3343967763696</v>
      </c>
      <c r="T28" s="92">
        <v>0.22317093775890465</v>
      </c>
      <c r="U28" s="92">
        <v>0.0373114883506172</v>
      </c>
      <c r="V28" s="92">
        <v>0.04809120078824872</v>
      </c>
      <c r="W28" s="92">
        <v>1.002504756889928</v>
      </c>
      <c r="X28" s="92">
        <v>0.07758670110034771</v>
      </c>
      <c r="Y28" s="92">
        <v>0.5715855874821373</v>
      </c>
      <c r="Z28" s="92">
        <v>0.5715855874821373</v>
      </c>
    </row>
    <row r="29" ht="12.0" customHeight="1">
      <c r="A29" s="90" t="s">
        <v>200</v>
      </c>
      <c r="B29" s="91">
        <v>151.0</v>
      </c>
      <c r="C29" s="92">
        <v>0.01829935779816514</v>
      </c>
      <c r="D29" s="92">
        <v>0.02936312293722384</v>
      </c>
      <c r="E29" s="92">
        <v>0.048554315338900686</v>
      </c>
      <c r="F29" s="92">
        <v>0.38708606726812506</v>
      </c>
      <c r="G29" s="93">
        <v>1.0672715631611374</v>
      </c>
      <c r="H29" s="93">
        <v>1.216650704820542</v>
      </c>
      <c r="I29" s="92">
        <v>0.10905552060611491</v>
      </c>
      <c r="J29" s="92">
        <v>0.5235908006087522</v>
      </c>
      <c r="K29" s="92">
        <v>0.0463</v>
      </c>
      <c r="L29" s="92">
        <v>0.28807161960253863</v>
      </c>
      <c r="M29" s="92">
        <v>0.08697612134983164</v>
      </c>
      <c r="N29" s="93">
        <v>1.8911001200305269</v>
      </c>
      <c r="O29" s="93">
        <v>0.518371007844114</v>
      </c>
      <c r="P29" s="93">
        <v>6.9856009897909</v>
      </c>
      <c r="Q29" s="93">
        <v>15.491178691882347</v>
      </c>
      <c r="R29" s="93">
        <v>1.4688486219013517</v>
      </c>
      <c r="S29" s="93">
        <v>34.8978424085348</v>
      </c>
      <c r="T29" s="92">
        <v>0.06870274320048335</v>
      </c>
      <c r="U29" s="92">
        <v>0.030190796404080823</v>
      </c>
      <c r="V29" s="92">
        <v>0.027859292342361106</v>
      </c>
      <c r="W29" s="92">
        <v>1.2126777252741077</v>
      </c>
      <c r="X29" s="92">
        <v>0.02347090724419226</v>
      </c>
      <c r="Y29" s="92">
        <v>1.0157522407893074</v>
      </c>
      <c r="Z29" s="92">
        <v>1.0157522407893074</v>
      </c>
    </row>
    <row r="30" ht="12.0" customHeight="1">
      <c r="A30" s="90" t="s">
        <v>201</v>
      </c>
      <c r="B30" s="91">
        <v>1227.0</v>
      </c>
      <c r="C30" s="92">
        <v>0.06106253796095444</v>
      </c>
      <c r="D30" s="92">
        <v>0.06256309145968533</v>
      </c>
      <c r="E30" s="92">
        <v>0.08614945318565818</v>
      </c>
      <c r="F30" s="92">
        <v>0.2421764668232306</v>
      </c>
      <c r="G30" s="93">
        <v>1.0425998095171896</v>
      </c>
      <c r="H30" s="93">
        <v>1.0771864079509517</v>
      </c>
      <c r="I30" s="92">
        <v>0.09904198409087833</v>
      </c>
      <c r="J30" s="92">
        <v>0.5245351983245832</v>
      </c>
      <c r="K30" s="92">
        <v>0.0463</v>
      </c>
      <c r="L30" s="92">
        <v>0.17840531364791165</v>
      </c>
      <c r="M30" s="92">
        <v>0.08715448407016252</v>
      </c>
      <c r="N30" s="93">
        <v>1.604855449344497</v>
      </c>
      <c r="O30" s="93">
        <v>1.072884792046848</v>
      </c>
      <c r="P30" s="93">
        <v>9.065881300313448</v>
      </c>
      <c r="Q30" s="93">
        <v>16.711840805448134</v>
      </c>
      <c r="R30" s="93">
        <v>1.7809245457648255</v>
      </c>
      <c r="S30" s="93">
        <v>54.18792672828589</v>
      </c>
      <c r="T30" s="92">
        <v>0.18481706821769514</v>
      </c>
      <c r="U30" s="92">
        <v>0.04972535507433241</v>
      </c>
      <c r="V30" s="92">
        <v>0.054285267741461266</v>
      </c>
      <c r="W30" s="92">
        <v>1.538118331995101</v>
      </c>
      <c r="X30" s="92">
        <v>0.0911111878453281</v>
      </c>
      <c r="Y30" s="92">
        <v>0.3152896735236</v>
      </c>
      <c r="Z30" s="92">
        <v>0.31528967352359993</v>
      </c>
    </row>
    <row r="31" ht="12.0" customHeight="1">
      <c r="A31" s="90" t="s">
        <v>202</v>
      </c>
      <c r="B31" s="91">
        <v>1148.0</v>
      </c>
      <c r="C31" s="92">
        <v>0.05351062499999995</v>
      </c>
      <c r="D31" s="92">
        <v>0.04580488213050828</v>
      </c>
      <c r="E31" s="92">
        <v>0.0860274709482371</v>
      </c>
      <c r="F31" s="92">
        <v>0.2814624750670627</v>
      </c>
      <c r="G31" s="93">
        <v>0.8857363031109512</v>
      </c>
      <c r="H31" s="93">
        <v>1.2521666518220411</v>
      </c>
      <c r="I31" s="92">
        <v>0.11160556560082255</v>
      </c>
      <c r="J31" s="92">
        <v>0.5245077406418006</v>
      </c>
      <c r="K31" s="92">
        <v>0.0463</v>
      </c>
      <c r="L31" s="92">
        <v>0.44615679401355923</v>
      </c>
      <c r="M31" s="92">
        <v>0.07627192595226905</v>
      </c>
      <c r="N31" s="93">
        <v>2.2458205853537625</v>
      </c>
      <c r="O31" s="93">
        <v>0.670281134691241</v>
      </c>
      <c r="P31" s="93">
        <v>9.168486299229166</v>
      </c>
      <c r="Q31" s="93">
        <v>14.191426810809183</v>
      </c>
      <c r="R31" s="93">
        <v>1.4750435230991024</v>
      </c>
      <c r="S31" s="93">
        <v>103.82968358491627</v>
      </c>
      <c r="T31" s="92">
        <v>0.11668372157489243</v>
      </c>
      <c r="U31" s="92">
        <v>0.030954938700919005</v>
      </c>
      <c r="V31" s="92">
        <v>0.03293713850457492</v>
      </c>
      <c r="W31" s="92">
        <v>1.5148825527980632</v>
      </c>
      <c r="X31" s="92">
        <v>0.07622603531106123</v>
      </c>
      <c r="Y31" s="92">
        <v>0.6719432340163625</v>
      </c>
      <c r="Z31" s="92">
        <v>0.6719432340163625</v>
      </c>
    </row>
    <row r="32" ht="12.0" customHeight="1">
      <c r="A32" s="90" t="s">
        <v>62</v>
      </c>
      <c r="B32" s="91">
        <v>350.0</v>
      </c>
      <c r="C32" s="92">
        <v>0.0733168648648649</v>
      </c>
      <c r="D32" s="92">
        <v>0.1695507626429004</v>
      </c>
      <c r="E32" s="92">
        <v>0.22910674234024236</v>
      </c>
      <c r="F32" s="92">
        <v>0.29189846212082277</v>
      </c>
      <c r="G32" s="93">
        <v>0.9352645169797337</v>
      </c>
      <c r="H32" s="93">
        <v>1.1211717575070943</v>
      </c>
      <c r="I32" s="92">
        <v>0.10220013218900938</v>
      </c>
      <c r="J32" s="92">
        <v>0.5972459519574925</v>
      </c>
      <c r="K32" s="92">
        <v>0.0463</v>
      </c>
      <c r="L32" s="92">
        <v>0.21670716610058088</v>
      </c>
      <c r="M32" s="92">
        <v>0.08707611042054422</v>
      </c>
      <c r="N32" s="93">
        <v>1.4936266818186208</v>
      </c>
      <c r="O32" s="93">
        <v>2.983615696424831</v>
      </c>
      <c r="P32" s="93">
        <v>11.785662742173836</v>
      </c>
      <c r="Q32" s="93">
        <v>17.141926528490423</v>
      </c>
      <c r="R32" s="93">
        <v>3.2935911012155956</v>
      </c>
      <c r="S32" s="93">
        <v>213.79133714723204</v>
      </c>
      <c r="T32" s="92">
        <v>0.10388277011624601</v>
      </c>
      <c r="U32" s="92">
        <v>0.04134916467939618</v>
      </c>
      <c r="V32" s="92">
        <v>0.026504273992192125</v>
      </c>
      <c r="W32" s="92">
        <v>0.9449888783118181</v>
      </c>
      <c r="X32" s="92">
        <v>0.15248694690315748</v>
      </c>
      <c r="Y32" s="92">
        <v>0.2593920172061032</v>
      </c>
      <c r="Z32" s="92">
        <v>0.2593920172061033</v>
      </c>
    </row>
    <row r="33" ht="12.0" customHeight="1">
      <c r="A33" s="90" t="s">
        <v>203</v>
      </c>
      <c r="B33" s="91">
        <v>307.0</v>
      </c>
      <c r="C33" s="92">
        <v>0.09069171974522298</v>
      </c>
      <c r="D33" s="92">
        <v>0.0940336691552008</v>
      </c>
      <c r="E33" s="92">
        <v>0.14391325369738367</v>
      </c>
      <c r="F33" s="92">
        <v>0.35825097374099024</v>
      </c>
      <c r="G33" s="93">
        <v>1.0007424668948146</v>
      </c>
      <c r="H33" s="93">
        <v>1.2667146891354157</v>
      </c>
      <c r="I33" s="92">
        <v>0.11265011467992285</v>
      </c>
      <c r="J33" s="92">
        <v>0.6287874818619613</v>
      </c>
      <c r="K33" s="92">
        <v>0.0463</v>
      </c>
      <c r="L33" s="92">
        <v>0.26675936859141275</v>
      </c>
      <c r="M33" s="92">
        <v>0.09124531235220408</v>
      </c>
      <c r="N33" s="93">
        <v>1.7389218131511264</v>
      </c>
      <c r="O33" s="93">
        <v>1.7207121187519283</v>
      </c>
      <c r="P33" s="93">
        <v>10.228142803358166</v>
      </c>
      <c r="Q33" s="93">
        <v>17.888437229688687</v>
      </c>
      <c r="R33" s="93">
        <v>2.6112913195805905</v>
      </c>
      <c r="S33" s="93">
        <v>41.23352231858055</v>
      </c>
      <c r="T33" s="92">
        <v>0.11296625627024712</v>
      </c>
      <c r="U33" s="92">
        <v>0.05892901918966043</v>
      </c>
      <c r="V33" s="92">
        <v>0.02938857682008253</v>
      </c>
      <c r="W33" s="92">
        <v>0.6551508006856379</v>
      </c>
      <c r="X33" s="92">
        <v>0.0593108068397135</v>
      </c>
      <c r="Y33" s="92">
        <v>0.866126038812526</v>
      </c>
      <c r="Z33" s="92">
        <v>0.866126038812526</v>
      </c>
    </row>
    <row r="34" ht="12.0" customHeight="1">
      <c r="A34" s="90" t="s">
        <v>204</v>
      </c>
      <c r="B34" s="91">
        <v>408.0</v>
      </c>
      <c r="C34" s="92">
        <v>0.11806754716981135</v>
      </c>
      <c r="D34" s="92">
        <v>0.06001968938633813</v>
      </c>
      <c r="E34" s="92">
        <v>0.0813001027152773</v>
      </c>
      <c r="F34" s="92">
        <v>0.2771172913792318</v>
      </c>
      <c r="G34" s="93">
        <v>0.6447974398781369</v>
      </c>
      <c r="H34" s="93">
        <v>0.9016575038078787</v>
      </c>
      <c r="I34" s="92">
        <v>0.08643900877340568</v>
      </c>
      <c r="J34" s="92">
        <v>0.4617769854781459</v>
      </c>
      <c r="K34" s="92">
        <v>0.0413</v>
      </c>
      <c r="L34" s="92">
        <v>0.37619476561170395</v>
      </c>
      <c r="M34" s="92">
        <v>0.06479689680202068</v>
      </c>
      <c r="N34" s="93">
        <v>1.5455099067423335</v>
      </c>
      <c r="O34" s="93">
        <v>0.9349499379637327</v>
      </c>
      <c r="P34" s="93">
        <v>10.711127619937828</v>
      </c>
      <c r="Q34" s="93">
        <v>15.16537731498163</v>
      </c>
      <c r="R34" s="93">
        <v>1.5863700296663472</v>
      </c>
      <c r="S34" s="93">
        <v>31.29325964703198</v>
      </c>
      <c r="T34" s="92">
        <v>0.18818388869765706</v>
      </c>
      <c r="U34" s="92">
        <v>0.037974626186250596</v>
      </c>
      <c r="V34" s="92">
        <v>0.046771882408521544</v>
      </c>
      <c r="W34" s="92">
        <v>1.192058144931103</v>
      </c>
      <c r="X34" s="92">
        <v>0.09680282111691142</v>
      </c>
      <c r="Y34" s="92">
        <v>0.3777317651091422</v>
      </c>
      <c r="Z34" s="92">
        <v>0.3777317651091422</v>
      </c>
    </row>
    <row r="35" ht="12.0" customHeight="1">
      <c r="A35" s="90" t="s">
        <v>205</v>
      </c>
      <c r="B35" s="91">
        <v>966.0</v>
      </c>
      <c r="C35" s="92">
        <v>0.17397376130198894</v>
      </c>
      <c r="D35" s="92">
        <v>0.08255258972595737</v>
      </c>
      <c r="E35" s="92">
        <v>0.0035595678131553387</v>
      </c>
      <c r="F35" s="92">
        <v>0.23157350645823832</v>
      </c>
      <c r="G35" s="93">
        <v>0.10401627018739937</v>
      </c>
      <c r="H35" s="93">
        <v>0.7865838810738879</v>
      </c>
      <c r="I35" s="92">
        <v>0.07817672266110515</v>
      </c>
      <c r="J35" s="92">
        <v>0.45269602043048224</v>
      </c>
      <c r="K35" s="92">
        <v>0.0413</v>
      </c>
      <c r="L35" s="92">
        <v>0.8952196063891831</v>
      </c>
      <c r="M35" s="92">
        <v>0.03407218659234555</v>
      </c>
      <c r="N35" s="93">
        <v>0.05234097242255699</v>
      </c>
      <c r="O35" s="93">
        <v>19.476405663621126</v>
      </c>
      <c r="P35" s="93">
        <v>155.855029905212</v>
      </c>
      <c r="Q35" s="93" t="s">
        <v>179</v>
      </c>
      <c r="R35" s="93">
        <v>1.299479295702289</v>
      </c>
      <c r="S35" s="93">
        <v>111.51942204249919</v>
      </c>
      <c r="T35" s="92" t="s">
        <v>179</v>
      </c>
      <c r="U35" s="92">
        <v>0.07381144746383678</v>
      </c>
      <c r="V35" s="92">
        <v>0.0826275654303306</v>
      </c>
      <c r="W35" s="92">
        <v>1.5819410035325334</v>
      </c>
      <c r="X35" s="92">
        <v>0.24836214052826852</v>
      </c>
      <c r="Y35" s="92">
        <v>3.339077030108111</v>
      </c>
      <c r="Z35" s="92">
        <v>3.339077030108111</v>
      </c>
    </row>
    <row r="36" ht="12.0" customHeight="1">
      <c r="A36" s="90" t="s">
        <v>206</v>
      </c>
      <c r="B36" s="91">
        <v>1247.0</v>
      </c>
      <c r="C36" s="92">
        <v>0.08495003783102138</v>
      </c>
      <c r="D36" s="92">
        <v>0.0858499144612996</v>
      </c>
      <c r="E36" s="92">
        <v>0.14220432746135936</v>
      </c>
      <c r="F36" s="92">
        <v>0.2699134936488629</v>
      </c>
      <c r="G36" s="93">
        <v>0.664897356525401</v>
      </c>
      <c r="H36" s="93">
        <v>0.772014401689304</v>
      </c>
      <c r="I36" s="92">
        <v>0.07713063404129203</v>
      </c>
      <c r="J36" s="92">
        <v>0.4250485789552998</v>
      </c>
      <c r="K36" s="92">
        <v>0.0413</v>
      </c>
      <c r="L36" s="92">
        <v>0.20806942525676822</v>
      </c>
      <c r="M36" s="92">
        <v>0.06709739443080344</v>
      </c>
      <c r="N36" s="93">
        <v>1.9963205940484285</v>
      </c>
      <c r="O36" s="93">
        <v>1.4349217804472378</v>
      </c>
      <c r="P36" s="93">
        <v>11.80682879455231</v>
      </c>
      <c r="Q36" s="93">
        <v>16.479138249545045</v>
      </c>
      <c r="R36" s="93">
        <v>2.688766727788035</v>
      </c>
      <c r="S36" s="93">
        <v>159.96263866421685</v>
      </c>
      <c r="T36" s="92">
        <v>0.10812638697131328</v>
      </c>
      <c r="U36" s="92">
        <v>0.045004314784210984</v>
      </c>
      <c r="V36" s="92">
        <v>0.06978106326250369</v>
      </c>
      <c r="W36" s="92">
        <v>1.151929856823831</v>
      </c>
      <c r="X36" s="92">
        <v>0.12643809327429287</v>
      </c>
      <c r="Y36" s="92">
        <v>0.5145462785097865</v>
      </c>
      <c r="Z36" s="92">
        <v>0.5145462785097865</v>
      </c>
    </row>
    <row r="37" ht="12.0" customHeight="1">
      <c r="A37" s="90" t="s">
        <v>207</v>
      </c>
      <c r="B37" s="91">
        <v>125.0</v>
      </c>
      <c r="C37" s="92">
        <v>0.05218962962962963</v>
      </c>
      <c r="D37" s="92">
        <v>0.031110821283910125</v>
      </c>
      <c r="E37" s="92">
        <v>0.15643999536185701</v>
      </c>
      <c r="F37" s="92">
        <v>0.2936256021698355</v>
      </c>
      <c r="G37" s="93">
        <v>0.5361942767668126</v>
      </c>
      <c r="H37" s="93">
        <v>0.8073655882627475</v>
      </c>
      <c r="I37" s="92">
        <v>0.07966884923726528</v>
      </c>
      <c r="J37" s="92">
        <v>0.45543373929556846</v>
      </c>
      <c r="K37" s="92">
        <v>0.0413</v>
      </c>
      <c r="L37" s="92">
        <v>0.4451054730297998</v>
      </c>
      <c r="M37" s="92">
        <v>0.05707580763706402</v>
      </c>
      <c r="N37" s="93">
        <v>6.0791201404260935</v>
      </c>
      <c r="O37" s="93">
        <v>0.3712556393956857</v>
      </c>
      <c r="P37" s="93">
        <v>7.70681592581872</v>
      </c>
      <c r="Q37" s="93">
        <v>11.869932991453966</v>
      </c>
      <c r="R37" s="93">
        <v>1.2518020484291155</v>
      </c>
      <c r="S37" s="93">
        <v>63.686648164788515</v>
      </c>
      <c r="T37" s="92">
        <v>0.029737010082768058</v>
      </c>
      <c r="U37" s="92">
        <v>0.016002487830343533</v>
      </c>
      <c r="V37" s="92">
        <v>0.016171106128706203</v>
      </c>
      <c r="W37" s="92">
        <v>0.9090059685769122</v>
      </c>
      <c r="X37" s="92">
        <v>0.1067735207467918</v>
      </c>
      <c r="Y37" s="92">
        <v>0.5099198625327157</v>
      </c>
      <c r="Z37" s="92">
        <v>0.5099198625327157</v>
      </c>
    </row>
    <row r="38" ht="12.0" customHeight="1">
      <c r="A38" s="90" t="s">
        <v>208</v>
      </c>
      <c r="B38" s="91">
        <v>303.0</v>
      </c>
      <c r="C38" s="92">
        <v>0.0704117289719626</v>
      </c>
      <c r="D38" s="92">
        <v>0.07621841433920391</v>
      </c>
      <c r="E38" s="92">
        <v>0.16089684459163636</v>
      </c>
      <c r="F38" s="92">
        <v>0.19843107390453346</v>
      </c>
      <c r="G38" s="93">
        <v>0.9920072526917177</v>
      </c>
      <c r="H38" s="93">
        <v>1.0096273720313664</v>
      </c>
      <c r="I38" s="92">
        <v>0.0941912453118521</v>
      </c>
      <c r="J38" s="92">
        <v>0.497327488329753</v>
      </c>
      <c r="K38" s="92">
        <v>0.0413</v>
      </c>
      <c r="L38" s="92">
        <v>0.16709912153317236</v>
      </c>
      <c r="M38" s="92">
        <v>0.0832828065676501</v>
      </c>
      <c r="N38" s="93">
        <v>2.549808401878652</v>
      </c>
      <c r="O38" s="93">
        <v>0.9658412235746149</v>
      </c>
      <c r="P38" s="93">
        <v>9.241313237248416</v>
      </c>
      <c r="Q38" s="93">
        <v>12.518496643996627</v>
      </c>
      <c r="R38" s="93">
        <v>2.2885128438180358</v>
      </c>
      <c r="S38" s="93">
        <v>48.16779594445028</v>
      </c>
      <c r="T38" s="92">
        <v>0.10443200978836574</v>
      </c>
      <c r="U38" s="92">
        <v>0.030587382467310995</v>
      </c>
      <c r="V38" s="92">
        <v>0.03642316709030856</v>
      </c>
      <c r="W38" s="92">
        <v>0.5087269152576371</v>
      </c>
      <c r="X38" s="92">
        <v>0.15349189862707863</v>
      </c>
      <c r="Y38" s="92">
        <v>0.37283165262627055</v>
      </c>
      <c r="Z38" s="92">
        <v>0.3728316526262705</v>
      </c>
    </row>
    <row r="39" ht="12.0" customHeight="1">
      <c r="A39" s="90" t="s">
        <v>209</v>
      </c>
      <c r="B39" s="91">
        <v>167.0</v>
      </c>
      <c r="C39" s="92">
        <v>0.08900459016393449</v>
      </c>
      <c r="D39" s="92">
        <v>0.3391817830147328</v>
      </c>
      <c r="E39" s="92">
        <v>0.08153671421922858</v>
      </c>
      <c r="F39" s="92">
        <v>0.23619432101099105</v>
      </c>
      <c r="G39" s="93">
        <v>0.7430791115773627</v>
      </c>
      <c r="H39" s="93">
        <v>1.2008965410610641</v>
      </c>
      <c r="I39" s="92">
        <v>0.1079243716481844</v>
      </c>
      <c r="J39" s="92">
        <v>0.5345005542770701</v>
      </c>
      <c r="K39" s="92">
        <v>0.0463</v>
      </c>
      <c r="L39" s="92">
        <v>0.4214309893810968</v>
      </c>
      <c r="M39" s="92">
        <v>0.0761002752919982</v>
      </c>
      <c r="N39" s="93">
        <v>0.25935887093752114</v>
      </c>
      <c r="O39" s="93">
        <v>6.202334831213773</v>
      </c>
      <c r="P39" s="93">
        <v>10.841635761717646</v>
      </c>
      <c r="Q39" s="93">
        <v>18.034812570926782</v>
      </c>
      <c r="R39" s="93">
        <v>1.53751086786018</v>
      </c>
      <c r="S39" s="93">
        <v>45.98889194373077</v>
      </c>
      <c r="T39" s="92">
        <v>0.00847403701106787</v>
      </c>
      <c r="U39" s="92">
        <v>0.35950893535243794</v>
      </c>
      <c r="V39" s="92">
        <v>0.30398253381930773</v>
      </c>
      <c r="W39" s="92">
        <v>1.2005773476351558</v>
      </c>
      <c r="X39" s="92">
        <v>0.07800026547507297</v>
      </c>
      <c r="Y39" s="92">
        <v>0.8740313126580261</v>
      </c>
      <c r="Z39" s="92">
        <v>0.8740313126580261</v>
      </c>
    </row>
    <row r="40" ht="12.0" customHeight="1">
      <c r="A40" s="90" t="s">
        <v>210</v>
      </c>
      <c r="B40" s="91">
        <v>642.0</v>
      </c>
      <c r="C40" s="92">
        <v>0.09878430167597767</v>
      </c>
      <c r="D40" s="92">
        <v>0.161679190904648</v>
      </c>
      <c r="E40" s="92">
        <v>0.15689978557466733</v>
      </c>
      <c r="F40" s="92">
        <v>0.24470962178180922</v>
      </c>
      <c r="G40" s="93">
        <v>0.9029006114909054</v>
      </c>
      <c r="H40" s="93">
        <v>0.9732373268998272</v>
      </c>
      <c r="I40" s="92">
        <v>0.0915784400714076</v>
      </c>
      <c r="J40" s="92">
        <v>0.5869481217352167</v>
      </c>
      <c r="K40" s="92">
        <v>0.0463</v>
      </c>
      <c r="L40" s="92">
        <v>0.1280146343458678</v>
      </c>
      <c r="M40" s="92">
        <v>0.08400401385085096</v>
      </c>
      <c r="N40" s="93">
        <v>1.065199851626507</v>
      </c>
      <c r="O40" s="93">
        <v>3.5117148020147466</v>
      </c>
      <c r="P40" s="93">
        <v>14.490869840109111</v>
      </c>
      <c r="Q40" s="93">
        <v>21.032124430747306</v>
      </c>
      <c r="R40" s="93">
        <v>3.6955823858335264</v>
      </c>
      <c r="S40" s="93">
        <v>60.76624716264994</v>
      </c>
      <c r="T40" s="92">
        <v>0.25735098951473523</v>
      </c>
      <c r="U40" s="92">
        <v>0.051445290708433185</v>
      </c>
      <c r="V40" s="92">
        <v>0.12283176371000076</v>
      </c>
      <c r="W40" s="92">
        <v>1.1436939816131526</v>
      </c>
      <c r="X40" s="92">
        <v>0.11451242616319576</v>
      </c>
      <c r="Y40" s="92">
        <v>0.3896083989314538</v>
      </c>
      <c r="Z40" s="92">
        <v>0.3896083989314538</v>
      </c>
    </row>
    <row r="41" ht="12.0" customHeight="1">
      <c r="A41" s="90" t="s">
        <v>211</v>
      </c>
      <c r="B41" s="91">
        <v>335.0</v>
      </c>
      <c r="C41" s="92">
        <v>0.10581989847715734</v>
      </c>
      <c r="D41" s="92">
        <v>0.04604478582898129</v>
      </c>
      <c r="E41" s="92">
        <v>0.28812091564661396</v>
      </c>
      <c r="F41" s="92">
        <v>0.3636484677862821</v>
      </c>
      <c r="G41" s="93">
        <v>0.9491930842914046</v>
      </c>
      <c r="H41" s="93">
        <v>1.1115463263192282</v>
      </c>
      <c r="I41" s="92">
        <v>0.10150902622972059</v>
      </c>
      <c r="J41" s="92">
        <v>0.4769722389592897</v>
      </c>
      <c r="K41" s="92">
        <v>0.0413</v>
      </c>
      <c r="L41" s="92">
        <v>0.22929405537085898</v>
      </c>
      <c r="M41" s="92">
        <v>0.0848625010895326</v>
      </c>
      <c r="N41" s="93">
        <v>7.480206823341741</v>
      </c>
      <c r="O41" s="93">
        <v>0.6293836423884775</v>
      </c>
      <c r="P41" s="93">
        <v>10.229691211007998</v>
      </c>
      <c r="Q41" s="93">
        <v>13.519806786688806</v>
      </c>
      <c r="R41" s="93">
        <v>2.487951949166065</v>
      </c>
      <c r="S41" s="93">
        <v>52.0804439139256</v>
      </c>
      <c r="T41" s="92">
        <v>0.004577981661523801</v>
      </c>
      <c r="U41" s="92">
        <v>0.010172559226365204</v>
      </c>
      <c r="V41" s="92">
        <v>0.015778093016957775</v>
      </c>
      <c r="W41" s="92">
        <v>0.763351503038826</v>
      </c>
      <c r="X41" s="92">
        <v>0.11380648987331018</v>
      </c>
      <c r="Y41" s="92">
        <v>0.2505226308481338</v>
      </c>
      <c r="Z41" s="92">
        <v>0.25052263084813386</v>
      </c>
    </row>
    <row r="42" ht="12.0" customHeight="1">
      <c r="A42" s="90" t="s">
        <v>212</v>
      </c>
      <c r="B42" s="91">
        <v>285.0</v>
      </c>
      <c r="C42" s="92">
        <v>0.1279754491017964</v>
      </c>
      <c r="D42" s="92">
        <v>0.12127289120979202</v>
      </c>
      <c r="E42" s="92">
        <v>0.1555939839706508</v>
      </c>
      <c r="F42" s="92">
        <v>0.2234379288495915</v>
      </c>
      <c r="G42" s="93">
        <v>1.007120400628655</v>
      </c>
      <c r="H42" s="93">
        <v>1.1367257457382953</v>
      </c>
      <c r="I42" s="92">
        <v>0.1033169085440096</v>
      </c>
      <c r="J42" s="92">
        <v>0.6842907904795377</v>
      </c>
      <c r="K42" s="92">
        <v>0.0513</v>
      </c>
      <c r="L42" s="92">
        <v>0.1648770929962414</v>
      </c>
      <c r="M42" s="92">
        <v>0.0922030534154098</v>
      </c>
      <c r="N42" s="93">
        <v>1.3815503270823832</v>
      </c>
      <c r="O42" s="93">
        <v>3.3758398785086796</v>
      </c>
      <c r="P42" s="93">
        <v>16.460311959260718</v>
      </c>
      <c r="Q42" s="93">
        <v>28.12692398427469</v>
      </c>
      <c r="R42" s="93">
        <v>3.931807421537918</v>
      </c>
      <c r="S42" s="93">
        <v>123.0009921449958</v>
      </c>
      <c r="T42" s="92">
        <v>0.22232402070925794</v>
      </c>
      <c r="U42" s="92">
        <v>0.03629631038409084</v>
      </c>
      <c r="V42" s="92">
        <v>0.19351955205414662</v>
      </c>
      <c r="W42" s="92">
        <v>2.2778735958180203</v>
      </c>
      <c r="X42" s="92">
        <v>0.0964759965259246</v>
      </c>
      <c r="Y42" s="92">
        <v>0.17603277848372295</v>
      </c>
      <c r="Z42" s="92">
        <v>0.176032778483723</v>
      </c>
    </row>
    <row r="43" ht="12.0" customHeight="1">
      <c r="A43" s="90" t="s">
        <v>213</v>
      </c>
      <c r="B43" s="91">
        <v>160.0</v>
      </c>
      <c r="C43" s="92">
        <v>0.08417129310344826</v>
      </c>
      <c r="D43" s="92">
        <v>0.08336626342207908</v>
      </c>
      <c r="E43" s="92">
        <v>0.08083552498935086</v>
      </c>
      <c r="F43" s="92">
        <v>0.2766123880933141</v>
      </c>
      <c r="G43" s="93">
        <v>1.007721510619409</v>
      </c>
      <c r="H43" s="93">
        <v>1.336884783511508</v>
      </c>
      <c r="I43" s="92">
        <v>0.11768832745612628</v>
      </c>
      <c r="J43" s="92">
        <v>0.5133368510259085</v>
      </c>
      <c r="K43" s="92">
        <v>0.0463</v>
      </c>
      <c r="L43" s="92">
        <v>0.3652532844881717</v>
      </c>
      <c r="M43" s="92">
        <v>0.08654013825711832</v>
      </c>
      <c r="N43" s="93">
        <v>1.2072559238006526</v>
      </c>
      <c r="O43" s="93">
        <v>1.1866851512814782</v>
      </c>
      <c r="P43" s="93">
        <v>10.404110917253018</v>
      </c>
      <c r="Q43" s="93">
        <v>13.851494796022724</v>
      </c>
      <c r="R43" s="93">
        <v>1.358634428239782</v>
      </c>
      <c r="S43" s="93">
        <v>35.81911356044875</v>
      </c>
      <c r="T43" s="92">
        <v>0.6689217545620368</v>
      </c>
      <c r="U43" s="92">
        <v>0.008147633324338195</v>
      </c>
      <c r="V43" s="92">
        <v>0.021358548878600274</v>
      </c>
      <c r="W43" s="92">
        <v>1.3786312293905196</v>
      </c>
      <c r="X43" s="92">
        <v>0.12166304282202056</v>
      </c>
      <c r="Y43" s="92">
        <v>0.19618280763778173</v>
      </c>
      <c r="Z43" s="92">
        <v>0.19618280763778173</v>
      </c>
    </row>
    <row r="44" ht="12.0" customHeight="1">
      <c r="A44" s="90" t="s">
        <v>214</v>
      </c>
      <c r="B44" s="91">
        <v>199.0</v>
      </c>
      <c r="C44" s="92">
        <v>0.11250925619834716</v>
      </c>
      <c r="D44" s="92">
        <v>0.11467401485109492</v>
      </c>
      <c r="E44" s="92">
        <v>0.08125217657837747</v>
      </c>
      <c r="F44" s="92">
        <v>0.19750522230370163</v>
      </c>
      <c r="G44" s="93">
        <v>0.5575435812888963</v>
      </c>
      <c r="H44" s="93">
        <v>0.8325100911390191</v>
      </c>
      <c r="I44" s="92">
        <v>0.08147422454378157</v>
      </c>
      <c r="J44" s="92">
        <v>0.4192370033891012</v>
      </c>
      <c r="K44" s="92">
        <v>0.0413</v>
      </c>
      <c r="L44" s="92">
        <v>0.3834185034000375</v>
      </c>
      <c r="M44" s="92">
        <v>0.06132012823682133</v>
      </c>
      <c r="N44" s="93">
        <v>0.8291369007703555</v>
      </c>
      <c r="O44" s="93">
        <v>2.8275908221944355</v>
      </c>
      <c r="P44" s="93">
        <v>13.232143112141829</v>
      </c>
      <c r="Q44" s="93">
        <v>24.135120669854363</v>
      </c>
      <c r="R44" s="93">
        <v>2.8838659451056183</v>
      </c>
      <c r="S44" s="93">
        <v>71.58318256696296</v>
      </c>
      <c r="T44" s="92">
        <v>0.13284155799996492</v>
      </c>
      <c r="U44" s="92">
        <v>0.05940380744073165</v>
      </c>
      <c r="V44" s="92">
        <v>0.07579654116517387</v>
      </c>
      <c r="W44" s="92">
        <v>1.2455066299702755</v>
      </c>
      <c r="X44" s="92">
        <v>0.12244304103356884</v>
      </c>
      <c r="Y44" s="92">
        <v>0.5984011044818068</v>
      </c>
      <c r="Z44" s="92">
        <v>0.5984011044818068</v>
      </c>
    </row>
    <row r="45" ht="12.0" customHeight="1">
      <c r="A45" s="90" t="s">
        <v>215</v>
      </c>
      <c r="B45" s="91">
        <v>665.0</v>
      </c>
      <c r="C45" s="92">
        <v>0.11488971291866021</v>
      </c>
      <c r="D45" s="92">
        <v>0.12270608941683776</v>
      </c>
      <c r="E45" s="92">
        <v>0.09278196045725393</v>
      </c>
      <c r="F45" s="92">
        <v>0.1702862905308652</v>
      </c>
      <c r="G45" s="93">
        <v>0.7476121648009229</v>
      </c>
      <c r="H45" s="93">
        <v>0.9374175745826868</v>
      </c>
      <c r="I45" s="92">
        <v>0.08900658185503692</v>
      </c>
      <c r="J45" s="92">
        <v>0.4698271476035504</v>
      </c>
      <c r="K45" s="92">
        <v>0.0413</v>
      </c>
      <c r="L45" s="92">
        <v>0.285955709784864</v>
      </c>
      <c r="M45" s="92">
        <v>0.07182162113503565</v>
      </c>
      <c r="N45" s="93">
        <v>0.8734964945187819</v>
      </c>
      <c r="O45" s="93">
        <v>2.500992524885786</v>
      </c>
      <c r="P45" s="93">
        <v>11.73602219553649</v>
      </c>
      <c r="Q45" s="93">
        <v>19.982708504450535</v>
      </c>
      <c r="R45" s="93">
        <v>2.2904357892929754</v>
      </c>
      <c r="S45" s="93">
        <v>50.530864087662394</v>
      </c>
      <c r="T45" s="92">
        <v>-0.00802726417023505</v>
      </c>
      <c r="U45" s="92">
        <v>0.07012334515337232</v>
      </c>
      <c r="V45" s="92">
        <v>0.047568076979700245</v>
      </c>
      <c r="W45" s="92">
        <v>0.4884555906657806</v>
      </c>
      <c r="X45" s="92">
        <v>0.09684851848845441</v>
      </c>
      <c r="Y45" s="92">
        <v>0.5365748071406699</v>
      </c>
      <c r="Z45" s="92">
        <v>0.5365748071406699</v>
      </c>
    </row>
    <row r="46" ht="12.0" customHeight="1">
      <c r="A46" s="90" t="s">
        <v>216</v>
      </c>
      <c r="B46" s="91">
        <v>465.0</v>
      </c>
      <c r="C46" s="92">
        <v>0.08998429078014185</v>
      </c>
      <c r="D46" s="92">
        <v>0.15110730508088058</v>
      </c>
      <c r="E46" s="92">
        <v>0.23557882238438668</v>
      </c>
      <c r="F46" s="92">
        <v>0.27210204100506036</v>
      </c>
      <c r="G46" s="93">
        <v>0.9094969847766136</v>
      </c>
      <c r="H46" s="93">
        <v>0.9782595934997864</v>
      </c>
      <c r="I46" s="92">
        <v>0.09193903881328466</v>
      </c>
      <c r="J46" s="92">
        <v>0.5038588532927117</v>
      </c>
      <c r="K46" s="92">
        <v>0.0463</v>
      </c>
      <c r="L46" s="92">
        <v>0.12696544382007288</v>
      </c>
      <c r="M46" s="92">
        <v>0.08438090798017363</v>
      </c>
      <c r="N46" s="93">
        <v>1.8217308458619996</v>
      </c>
      <c r="O46" s="93">
        <v>2.5645772712528307</v>
      </c>
      <c r="P46" s="93">
        <v>13.275050453557839</v>
      </c>
      <c r="Q46" s="93">
        <v>16.842435059214452</v>
      </c>
      <c r="R46" s="93">
        <v>4.260081472740844</v>
      </c>
      <c r="S46" s="93">
        <v>63.65392521401636</v>
      </c>
      <c r="T46" s="92">
        <v>0.10144284414875201</v>
      </c>
      <c r="U46" s="92">
        <v>0.04093093079916357</v>
      </c>
      <c r="V46" s="92">
        <v>0.05504061738037981</v>
      </c>
      <c r="W46" s="92">
        <v>0.50371453392088</v>
      </c>
      <c r="X46" s="92">
        <v>0.17587725703740376</v>
      </c>
      <c r="Y46" s="92">
        <v>0.5433090523078865</v>
      </c>
      <c r="Z46" s="92">
        <v>0.5433090523078865</v>
      </c>
    </row>
    <row r="47" ht="12.0" customHeight="1">
      <c r="A47" s="90" t="s">
        <v>217</v>
      </c>
      <c r="B47" s="91">
        <v>185.0</v>
      </c>
      <c r="C47" s="92">
        <v>0.06682254098360654</v>
      </c>
      <c r="D47" s="92">
        <v>0.2173988069315871</v>
      </c>
      <c r="E47" s="92">
        <v>0.3582795801647942</v>
      </c>
      <c r="F47" s="92">
        <v>0.2968089733926761</v>
      </c>
      <c r="G47" s="93">
        <v>0.9961825377183025</v>
      </c>
      <c r="H47" s="93">
        <v>1.0600567538148893</v>
      </c>
      <c r="I47" s="92">
        <v>0.09781207492390905</v>
      </c>
      <c r="J47" s="92">
        <v>0.514467927082262</v>
      </c>
      <c r="K47" s="92">
        <v>0.0463</v>
      </c>
      <c r="L47" s="92">
        <v>0.11705216154610314</v>
      </c>
      <c r="M47" s="92">
        <v>0.09015662068446531</v>
      </c>
      <c r="N47" s="93">
        <v>1.9778718557398889</v>
      </c>
      <c r="O47" s="93">
        <v>3.783148090830836</v>
      </c>
      <c r="P47" s="93">
        <v>13.72095579026234</v>
      </c>
      <c r="Q47" s="93">
        <v>17.353793478456048</v>
      </c>
      <c r="R47" s="93">
        <v>5.225173159989538</v>
      </c>
      <c r="S47" s="93">
        <v>35.13964600880626</v>
      </c>
      <c r="T47" s="92">
        <v>0.1385056127680771</v>
      </c>
      <c r="U47" s="92">
        <v>0.0305472333662911</v>
      </c>
      <c r="V47" s="92">
        <v>0.049489489241360325</v>
      </c>
      <c r="W47" s="92">
        <v>0.3712633075172892</v>
      </c>
      <c r="X47" s="92">
        <v>0.223585461372072</v>
      </c>
      <c r="Y47" s="92">
        <v>0.25899570775488934</v>
      </c>
      <c r="Z47" s="92">
        <v>0.25899570775488934</v>
      </c>
    </row>
    <row r="48" ht="12.0" customHeight="1">
      <c r="A48" s="90" t="s">
        <v>218</v>
      </c>
      <c r="B48" s="91">
        <v>233.0</v>
      </c>
      <c r="C48" s="92">
        <v>0.1339046774193548</v>
      </c>
      <c r="D48" s="92">
        <v>0.09336110696118007</v>
      </c>
      <c r="E48" s="92">
        <v>0.14316089149019062</v>
      </c>
      <c r="F48" s="92">
        <v>0.27360898677431356</v>
      </c>
      <c r="G48" s="93">
        <v>0.6315572505998885</v>
      </c>
      <c r="H48" s="93">
        <v>0.7151930212053492</v>
      </c>
      <c r="I48" s="92">
        <v>0.07305085892254408</v>
      </c>
      <c r="J48" s="92">
        <v>0.35049106584073336</v>
      </c>
      <c r="K48" s="92">
        <v>0.0413</v>
      </c>
      <c r="L48" s="92">
        <v>0.2930462113704084</v>
      </c>
      <c r="M48" s="92">
        <v>0.06011554744865685</v>
      </c>
      <c r="N48" s="93">
        <v>1.810833456214631</v>
      </c>
      <c r="O48" s="93">
        <v>0.8105564332545211</v>
      </c>
      <c r="P48" s="93">
        <v>7.098632004407237</v>
      </c>
      <c r="Q48" s="93">
        <v>8.367613069191167</v>
      </c>
      <c r="R48" s="93">
        <v>1.070057824091102</v>
      </c>
      <c r="S48" s="93">
        <v>20.45368549191754</v>
      </c>
      <c r="T48" s="92">
        <v>0.043654306811989375</v>
      </c>
      <c r="U48" s="92">
        <v>0.00785775688353299</v>
      </c>
      <c r="V48" s="92">
        <v>0.012425007889176649</v>
      </c>
      <c r="W48" s="92">
        <v>0.08476404834257503</v>
      </c>
      <c r="X48" s="92">
        <v>0.10765378729660413</v>
      </c>
      <c r="Y48" s="92">
        <v>0.424060625310694</v>
      </c>
      <c r="Z48" s="92">
        <v>0.424060625310694</v>
      </c>
    </row>
    <row r="49" ht="12.0" customHeight="1">
      <c r="A49" s="90" t="s">
        <v>219</v>
      </c>
      <c r="B49" s="91">
        <v>124.0</v>
      </c>
      <c r="C49" s="92">
        <v>0.14706207317073167</v>
      </c>
      <c r="D49" s="92">
        <v>0.09100866653517681</v>
      </c>
      <c r="E49" s="92">
        <v>0.12127751555243033</v>
      </c>
      <c r="F49" s="92">
        <v>0.24593736459323837</v>
      </c>
      <c r="G49" s="93">
        <v>0.9382143145887999</v>
      </c>
      <c r="H49" s="93">
        <v>1.036321025653091</v>
      </c>
      <c r="I49" s="92">
        <v>0.09610784964189194</v>
      </c>
      <c r="J49" s="92">
        <v>0.3675282896619759</v>
      </c>
      <c r="K49" s="92">
        <v>0.0413</v>
      </c>
      <c r="L49" s="92">
        <v>0.3285260546363376</v>
      </c>
      <c r="M49" s="92">
        <v>0.07403160521899535</v>
      </c>
      <c r="N49" s="93">
        <v>1.6584555109239913</v>
      </c>
      <c r="O49" s="93">
        <v>0.9641110275998905</v>
      </c>
      <c r="P49" s="93">
        <v>9.818293339522972</v>
      </c>
      <c r="Q49" s="93">
        <v>10.580354336136352</v>
      </c>
      <c r="R49" s="93">
        <v>1.3536065460568756</v>
      </c>
      <c r="S49" s="93">
        <v>29.729090092471402</v>
      </c>
      <c r="T49" s="92">
        <v>0.047509919664395</v>
      </c>
      <c r="U49" s="92">
        <v>0.006178187422283893</v>
      </c>
      <c r="V49" s="92">
        <v>0.008066824748412207</v>
      </c>
      <c r="W49" s="92">
        <v>0.07979677980010604</v>
      </c>
      <c r="X49" s="92">
        <v>0.10951163324303435</v>
      </c>
      <c r="Y49" s="92">
        <v>0.3169736806470399</v>
      </c>
      <c r="Z49" s="92">
        <v>0.3169736806470399</v>
      </c>
    </row>
    <row r="50" ht="12.0" customHeight="1">
      <c r="A50" s="90" t="s">
        <v>220</v>
      </c>
      <c r="B50" s="91">
        <v>220.0</v>
      </c>
      <c r="C50" s="92">
        <v>0.11147037313432837</v>
      </c>
      <c r="D50" s="92">
        <v>0.11131589610446038</v>
      </c>
      <c r="E50" s="92">
        <v>0.12480406704629537</v>
      </c>
      <c r="F50" s="92">
        <v>0.23112890932592495</v>
      </c>
      <c r="G50" s="93">
        <v>0.5230281464144789</v>
      </c>
      <c r="H50" s="93">
        <v>0.5964276935434571</v>
      </c>
      <c r="I50" s="92">
        <v>0.06452350839642022</v>
      </c>
      <c r="J50" s="92">
        <v>0.37327311303927446</v>
      </c>
      <c r="K50" s="92">
        <v>0.0413</v>
      </c>
      <c r="L50" s="92">
        <v>0.23967569902625255</v>
      </c>
      <c r="M50" s="92">
        <v>0.05598781587673089</v>
      </c>
      <c r="N50" s="93">
        <v>1.3499316817929221</v>
      </c>
      <c r="O50" s="93">
        <v>1.0160622260537548</v>
      </c>
      <c r="P50" s="93">
        <v>8.506355063354736</v>
      </c>
      <c r="Q50" s="93">
        <v>9.048813940378182</v>
      </c>
      <c r="R50" s="93">
        <v>1.2199721783997874</v>
      </c>
      <c r="S50" s="93">
        <v>16.127993869759262</v>
      </c>
      <c r="T50" s="92">
        <v>-0.2563044285194509</v>
      </c>
      <c r="U50" s="92">
        <v>0.00652658704871172</v>
      </c>
      <c r="V50" s="92">
        <v>0.01333428131219447</v>
      </c>
      <c r="W50" s="92">
        <v>0.18556675483070856</v>
      </c>
      <c r="X50" s="92">
        <v>0.10685358525148024</v>
      </c>
      <c r="Y50" s="92">
        <v>0.30349799141078054</v>
      </c>
      <c r="Z50" s="92">
        <v>0.3034979914107805</v>
      </c>
    </row>
    <row r="51" ht="12.0" customHeight="1">
      <c r="A51" s="90" t="s">
        <v>221</v>
      </c>
      <c r="B51" s="91">
        <v>914.0</v>
      </c>
      <c r="C51" s="92">
        <v>0.11091551558752984</v>
      </c>
      <c r="D51" s="92">
        <v>0.2277649634322374</v>
      </c>
      <c r="E51" s="92">
        <v>0.08210448557129581</v>
      </c>
      <c r="F51" s="92">
        <v>0.1576005071177597</v>
      </c>
      <c r="G51" s="93">
        <v>0.6510289677595573</v>
      </c>
      <c r="H51" s="93">
        <v>0.8919241702706536</v>
      </c>
      <c r="I51" s="92">
        <v>0.08574015542543292</v>
      </c>
      <c r="J51" s="92">
        <v>0.47247026358748095</v>
      </c>
      <c r="K51" s="92">
        <v>0.0413</v>
      </c>
      <c r="L51" s="92">
        <v>0.3840617168520159</v>
      </c>
      <c r="M51" s="92">
        <v>0.06391386836377425</v>
      </c>
      <c r="N51" s="93">
        <v>0.3890237979557146</v>
      </c>
      <c r="O51" s="93">
        <v>4.691965122363979</v>
      </c>
      <c r="P51" s="93">
        <v>16.326369517541025</v>
      </c>
      <c r="Q51" s="93">
        <v>17.968779952420743</v>
      </c>
      <c r="R51" s="93">
        <v>1.2742462344101264</v>
      </c>
      <c r="S51" s="93">
        <v>131.39357686121468</v>
      </c>
      <c r="T51" s="92" t="s">
        <v>179</v>
      </c>
      <c r="U51" s="92">
        <v>0.020231656370081286</v>
      </c>
      <c r="V51" s="92">
        <v>-0.030480060994688345</v>
      </c>
      <c r="W51" s="92">
        <v>-0.14150144805422643</v>
      </c>
      <c r="X51" s="92">
        <v>0.12253945344029628</v>
      </c>
      <c r="Y51" s="92">
        <v>0.45311752464335603</v>
      </c>
      <c r="Z51" s="92">
        <v>0.4531175246433561</v>
      </c>
    </row>
    <row r="52" ht="12.0" customHeight="1">
      <c r="A52" s="90" t="s">
        <v>222</v>
      </c>
      <c r="B52" s="91">
        <v>1272.0</v>
      </c>
      <c r="C52" s="92">
        <v>0.0728681481481483</v>
      </c>
      <c r="D52" s="92">
        <v>0.09717927605363533</v>
      </c>
      <c r="E52" s="92">
        <v>0.1226652031586397</v>
      </c>
      <c r="F52" s="92">
        <v>0.2717053637837569</v>
      </c>
      <c r="G52" s="93">
        <v>1.056480986585757</v>
      </c>
      <c r="H52" s="93">
        <v>1.1225914237373282</v>
      </c>
      <c r="I52" s="92">
        <v>0.10230206422434017</v>
      </c>
      <c r="J52" s="92">
        <v>0.4815297850604197</v>
      </c>
      <c r="K52" s="92">
        <v>0.0413</v>
      </c>
      <c r="L52" s="92">
        <v>0.17381331355479285</v>
      </c>
      <c r="M52" s="92">
        <v>0.08954554635288144</v>
      </c>
      <c r="N52" s="93">
        <v>1.5465332347166516</v>
      </c>
      <c r="O52" s="93">
        <v>1.492513956262477</v>
      </c>
      <c r="P52" s="93">
        <v>10.83042166097319</v>
      </c>
      <c r="Q52" s="93">
        <v>15.068819623099229</v>
      </c>
      <c r="R52" s="93">
        <v>2.3545075894525693</v>
      </c>
      <c r="S52" s="93">
        <v>54.577733176628776</v>
      </c>
      <c r="T52" s="92">
        <v>0.23455015972864054</v>
      </c>
      <c r="U52" s="92">
        <v>0.038427297609956015</v>
      </c>
      <c r="V52" s="92">
        <v>0.053637701512162655</v>
      </c>
      <c r="W52" s="92">
        <v>0.9620111370394184</v>
      </c>
      <c r="X52" s="92">
        <v>0.11773948989841652</v>
      </c>
      <c r="Y52" s="92">
        <v>0.3657196264212245</v>
      </c>
      <c r="Z52" s="92">
        <v>0.3657196264212246</v>
      </c>
    </row>
    <row r="53" ht="12.0" customHeight="1">
      <c r="A53" s="90" t="s">
        <v>223</v>
      </c>
      <c r="B53" s="91">
        <v>1589.0</v>
      </c>
      <c r="C53" s="92">
        <v>0.1347134507042255</v>
      </c>
      <c r="D53" s="92">
        <v>0.12053960108783819</v>
      </c>
      <c r="E53" s="92">
        <v>0.11672538940093996</v>
      </c>
      <c r="F53" s="92">
        <v>0.31027619385388344</v>
      </c>
      <c r="G53" s="93">
        <v>1.0654381988632948</v>
      </c>
      <c r="H53" s="93">
        <v>1.431421973831706</v>
      </c>
      <c r="I53" s="92">
        <v>0.1244760977211165</v>
      </c>
      <c r="J53" s="92">
        <v>0.7933968891139284</v>
      </c>
      <c r="K53" s="92">
        <v>0.0513</v>
      </c>
      <c r="L53" s="92">
        <v>0.3186757951211057</v>
      </c>
      <c r="M53" s="92">
        <v>0.09625222610906614</v>
      </c>
      <c r="N53" s="93">
        <v>1.0070891922431995</v>
      </c>
      <c r="O53" s="93">
        <v>1.370648136222367</v>
      </c>
      <c r="P53" s="93">
        <v>6.8120737854623785</v>
      </c>
      <c r="Q53" s="93">
        <v>11.102891981405298</v>
      </c>
      <c r="R53" s="93">
        <v>1.2805024885180687</v>
      </c>
      <c r="S53" s="93">
        <v>65.7070917557414</v>
      </c>
      <c r="T53" s="92">
        <v>0.09887529109106898</v>
      </c>
      <c r="U53" s="92">
        <v>0.12955633177463746</v>
      </c>
      <c r="V53" s="92">
        <v>0.09892406289847214</v>
      </c>
      <c r="W53" s="92">
        <v>1.342142231564136</v>
      </c>
      <c r="X53" s="92">
        <v>0.07997412976781232</v>
      </c>
      <c r="Y53" s="92">
        <v>0.698513304121136</v>
      </c>
      <c r="Z53" s="92">
        <v>0.698513304121136</v>
      </c>
    </row>
    <row r="54" ht="12.0" customHeight="1">
      <c r="A54" s="90" t="s">
        <v>224</v>
      </c>
      <c r="B54" s="91">
        <v>155.0</v>
      </c>
      <c r="C54" s="92">
        <v>0.040480423728813546</v>
      </c>
      <c r="D54" s="92">
        <v>0.07871383615449777</v>
      </c>
      <c r="E54" s="92">
        <v>0.12730271272041568</v>
      </c>
      <c r="F54" s="92">
        <v>0.3107547116847853</v>
      </c>
      <c r="G54" s="93">
        <v>0.7388727456795412</v>
      </c>
      <c r="H54" s="93">
        <v>0.9142890927590928</v>
      </c>
      <c r="I54" s="92">
        <v>0.08734595686010287</v>
      </c>
      <c r="J54" s="92">
        <v>0.48072203113409245</v>
      </c>
      <c r="K54" s="92">
        <v>0.0413</v>
      </c>
      <c r="L54" s="92">
        <v>0.3048409931956842</v>
      </c>
      <c r="M54" s="92">
        <v>0.06953228173252896</v>
      </c>
      <c r="N54" s="93">
        <v>1.987647702280015</v>
      </c>
      <c r="O54" s="93">
        <v>1.1149319760977514</v>
      </c>
      <c r="P54" s="93">
        <v>8.468449875937884</v>
      </c>
      <c r="Q54" s="93">
        <v>13.992596519762726</v>
      </c>
      <c r="R54" s="93">
        <v>2.364143374868423</v>
      </c>
      <c r="S54" s="93">
        <v>203.75157367308307</v>
      </c>
      <c r="T54" s="92">
        <v>0.12953779694147446</v>
      </c>
      <c r="U54" s="92">
        <v>0.03542300192407814</v>
      </c>
      <c r="V54" s="92">
        <v>0.04334909100802959</v>
      </c>
      <c r="W54" s="92">
        <v>0.9104737051094722</v>
      </c>
      <c r="X54" s="92">
        <v>0.10966220309188435</v>
      </c>
      <c r="Y54" s="92">
        <v>0.37551830068350356</v>
      </c>
      <c r="Z54" s="92">
        <v>0.37551830068350356</v>
      </c>
    </row>
    <row r="55" ht="12.0" customHeight="1">
      <c r="A55" s="90" t="s">
        <v>225</v>
      </c>
      <c r="B55" s="91">
        <v>55.0</v>
      </c>
      <c r="C55" s="92">
        <v>0.10450000000000002</v>
      </c>
      <c r="D55" s="92">
        <v>0.09233792573705718</v>
      </c>
      <c r="E55" s="92">
        <v>0.09992859530131662</v>
      </c>
      <c r="F55" s="92">
        <v>0.3772836711214425</v>
      </c>
      <c r="G55" s="93">
        <v>1.173984731979519</v>
      </c>
      <c r="H55" s="93">
        <v>1.3957261026447347</v>
      </c>
      <c r="I55" s="92">
        <v>0.12191313416989195</v>
      </c>
      <c r="J55" s="92">
        <v>0.4033116683815852</v>
      </c>
      <c r="K55" s="92">
        <v>0.0413</v>
      </c>
      <c r="L55" s="92">
        <v>0.2735204554322303</v>
      </c>
      <c r="M55" s="92">
        <v>0.09647487455511827</v>
      </c>
      <c r="N55" s="93">
        <v>1.4515658289763758</v>
      </c>
      <c r="O55" s="93">
        <v>0.7566393721152627</v>
      </c>
      <c r="P55" s="93">
        <v>4.6030484190765</v>
      </c>
      <c r="Q55" s="93">
        <v>8.187625633086508</v>
      </c>
      <c r="R55" s="93">
        <v>1.0306591444829025</v>
      </c>
      <c r="S55" s="93">
        <v>15.008594891486664</v>
      </c>
      <c r="T55" s="92">
        <v>0.033330505971644164</v>
      </c>
      <c r="U55" s="92">
        <v>0.11348299297487414</v>
      </c>
      <c r="V55" s="92">
        <v>0.060925137688225085</v>
      </c>
      <c r="W55" s="92">
        <v>1.1193793597576178</v>
      </c>
      <c r="X55" s="92">
        <v>0.11408099589543282</v>
      </c>
      <c r="Y55" s="92">
        <v>0.4494065463287508</v>
      </c>
      <c r="Z55" s="92">
        <v>0.4494065463287509</v>
      </c>
    </row>
    <row r="56" ht="12.0" customHeight="1">
      <c r="A56" s="90" t="s">
        <v>226</v>
      </c>
      <c r="B56" s="91">
        <v>1140.0</v>
      </c>
      <c r="C56" s="92">
        <v>0.23636312373225155</v>
      </c>
      <c r="D56" s="92">
        <v>0.23490292949495475</v>
      </c>
      <c r="E56" s="92">
        <v>0.11720871875389699</v>
      </c>
      <c r="F56" s="92">
        <v>0.3494470504986629</v>
      </c>
      <c r="G56" s="93">
        <v>1.1015195334062335</v>
      </c>
      <c r="H56" s="93">
        <v>1.4835307655129086</v>
      </c>
      <c r="I56" s="92">
        <v>0.12821750896382686</v>
      </c>
      <c r="J56" s="92">
        <v>0.7394412627954963</v>
      </c>
      <c r="K56" s="92">
        <v>0.0513</v>
      </c>
      <c r="L56" s="92">
        <v>0.3198134031646839</v>
      </c>
      <c r="M56" s="92">
        <v>0.09869633038445083</v>
      </c>
      <c r="N56" s="93">
        <v>0.5376068108287652</v>
      </c>
      <c r="O56" s="93">
        <v>2.424505468320619</v>
      </c>
      <c r="P56" s="93">
        <v>4.825182109484757</v>
      </c>
      <c r="Q56" s="93">
        <v>10.035145771995952</v>
      </c>
      <c r="R56" s="93">
        <v>1.1963696782052162</v>
      </c>
      <c r="S56" s="93">
        <v>52.25469157571908</v>
      </c>
      <c r="T56" s="92">
        <v>-0.003338743248173831</v>
      </c>
      <c r="U56" s="92">
        <v>0.5104584110054324</v>
      </c>
      <c r="V56" s="92">
        <v>0.3413595590439637</v>
      </c>
      <c r="W56" s="92">
        <v>2.1309727770527966</v>
      </c>
      <c r="X56" s="92">
        <v>0.08228755413712749</v>
      </c>
      <c r="Y56" s="92">
        <v>0.5288705824832972</v>
      </c>
      <c r="Z56" s="92">
        <v>0.5288705824832972</v>
      </c>
    </row>
    <row r="57" ht="12.0" customHeight="1">
      <c r="A57" s="90" t="s">
        <v>227</v>
      </c>
      <c r="B57" s="91">
        <v>215.0</v>
      </c>
      <c r="C57" s="92">
        <v>0.1515159821428571</v>
      </c>
      <c r="D57" s="92">
        <v>0.07697093772033649</v>
      </c>
      <c r="E57" s="92">
        <v>0.08389806642744489</v>
      </c>
      <c r="F57" s="92">
        <v>0.17886722543204114</v>
      </c>
      <c r="G57" s="93">
        <v>0.8472981582769472</v>
      </c>
      <c r="H57" s="93">
        <v>1.2319052921552929</v>
      </c>
      <c r="I57" s="92">
        <v>0.11015079997675004</v>
      </c>
      <c r="J57" s="92">
        <v>0.4554950665365581</v>
      </c>
      <c r="K57" s="92">
        <v>0.0413</v>
      </c>
      <c r="L57" s="92">
        <v>0.34575648189739094</v>
      </c>
      <c r="M57" s="92">
        <v>0.08206126679025931</v>
      </c>
      <c r="N57" s="93">
        <v>1.2037593439058463</v>
      </c>
      <c r="O57" s="93">
        <v>2.0058200118839764</v>
      </c>
      <c r="P57" s="93">
        <v>15.64533585556009</v>
      </c>
      <c r="Q57" s="93">
        <v>25.115896521987242</v>
      </c>
      <c r="R57" s="93">
        <v>2.1176305530564683</v>
      </c>
      <c r="S57" s="93">
        <v>90.52074240443231</v>
      </c>
      <c r="T57" s="92">
        <v>0.030880282703179565</v>
      </c>
      <c r="U57" s="92">
        <v>0.14793002798788676</v>
      </c>
      <c r="V57" s="92">
        <v>0.14600586098209842</v>
      </c>
      <c r="W57" s="92">
        <v>2.2793288743347238</v>
      </c>
      <c r="X57" s="92">
        <v>0.09154876038256146</v>
      </c>
      <c r="Y57" s="92">
        <v>1.3899163515020196</v>
      </c>
      <c r="Z57" s="92">
        <v>1.3899163515020196</v>
      </c>
    </row>
    <row r="58" ht="12.0" customHeight="1">
      <c r="A58" s="90" t="s">
        <v>228</v>
      </c>
      <c r="B58" s="91">
        <v>586.0</v>
      </c>
      <c r="C58" s="92">
        <v>0.13002617142857142</v>
      </c>
      <c r="D58" s="92">
        <v>0.04137751370033168</v>
      </c>
      <c r="E58" s="92">
        <v>0.10480389753782934</v>
      </c>
      <c r="F58" s="92">
        <v>0.27302132462575474</v>
      </c>
      <c r="G58" s="93">
        <v>1.0478453506655772</v>
      </c>
      <c r="H58" s="93">
        <v>1.3845748094881374</v>
      </c>
      <c r="I58" s="92">
        <v>0.12111247132124826</v>
      </c>
      <c r="J58" s="92">
        <v>0.5613904338608645</v>
      </c>
      <c r="K58" s="92">
        <v>0.0463</v>
      </c>
      <c r="L58" s="92">
        <v>0.33423407499070085</v>
      </c>
      <c r="M58" s="92">
        <v>0.09146508286980166</v>
      </c>
      <c r="N58" s="93">
        <v>2.9594616985852893</v>
      </c>
      <c r="O58" s="93">
        <v>0.5459501938203541</v>
      </c>
      <c r="P58" s="93">
        <v>7.763183918862262</v>
      </c>
      <c r="Q58" s="93">
        <v>13.012450017450478</v>
      </c>
      <c r="R58" s="93">
        <v>1.452797593635342</v>
      </c>
      <c r="S58" s="93">
        <v>607.0374251957976</v>
      </c>
      <c r="T58" s="92">
        <v>0.07979951272356071</v>
      </c>
      <c r="U58" s="92">
        <v>0.03569410893093014</v>
      </c>
      <c r="V58" s="92">
        <v>0.03082801532119718</v>
      </c>
      <c r="W58" s="92">
        <v>1.1534790764747336</v>
      </c>
      <c r="X58" s="92">
        <v>0.09973127332026072</v>
      </c>
      <c r="Y58" s="92">
        <v>0.40251837812580343</v>
      </c>
      <c r="Z58" s="92">
        <v>0.4025183781258035</v>
      </c>
    </row>
    <row r="59" ht="12.0" customHeight="1">
      <c r="A59" s="90" t="s">
        <v>229</v>
      </c>
      <c r="B59" s="91">
        <v>398.0</v>
      </c>
      <c r="C59" s="92">
        <v>0.08203770370370365</v>
      </c>
      <c r="D59" s="92">
        <v>0.08498633713783882</v>
      </c>
      <c r="E59" s="92">
        <v>0.117165662862083</v>
      </c>
      <c r="F59" s="92">
        <v>0.2536170014951854</v>
      </c>
      <c r="G59" s="93">
        <v>0.6056924098074824</v>
      </c>
      <c r="H59" s="93">
        <v>0.7896330537055548</v>
      </c>
      <c r="I59" s="92">
        <v>0.07839565325605884</v>
      </c>
      <c r="J59" s="92">
        <v>0.44721105608633455</v>
      </c>
      <c r="K59" s="92">
        <v>0.0413</v>
      </c>
      <c r="L59" s="92">
        <v>0.3157226080655985</v>
      </c>
      <c r="M59" s="92">
        <v>0.06277191374822606</v>
      </c>
      <c r="N59" s="93">
        <v>1.7037528813591936</v>
      </c>
      <c r="O59" s="93">
        <v>1.2025771076947098</v>
      </c>
      <c r="P59" s="93">
        <v>8.73667838484163</v>
      </c>
      <c r="Q59" s="93">
        <v>14.025567852706164</v>
      </c>
      <c r="R59" s="93">
        <v>2.2105067042642044</v>
      </c>
      <c r="S59" s="93">
        <v>36.728676918058476</v>
      </c>
      <c r="T59" s="92">
        <v>0.14103696908230606</v>
      </c>
      <c r="U59" s="92">
        <v>0.05304036492861034</v>
      </c>
      <c r="V59" s="92">
        <v>0.06468842197490522</v>
      </c>
      <c r="W59" s="92">
        <v>1.0427190598127603</v>
      </c>
      <c r="X59" s="92">
        <v>0.11200403997010794</v>
      </c>
      <c r="Y59" s="92">
        <v>0.44729719781621224</v>
      </c>
      <c r="Z59" s="92">
        <v>0.44729719781621224</v>
      </c>
    </row>
    <row r="60" ht="12.0" customHeight="1">
      <c r="A60" s="90" t="s">
        <v>230</v>
      </c>
      <c r="B60" s="91">
        <v>303.0</v>
      </c>
      <c r="C60" s="92">
        <v>0.0558082456140351</v>
      </c>
      <c r="D60" s="92">
        <v>0.06350796049342226</v>
      </c>
      <c r="E60" s="92">
        <v>0.056106827198004625</v>
      </c>
      <c r="F60" s="92">
        <v>0.22239549039362774</v>
      </c>
      <c r="G60" s="93">
        <v>0.6166218543528843</v>
      </c>
      <c r="H60" s="93">
        <v>0.9594629752883624</v>
      </c>
      <c r="I60" s="92">
        <v>0.09058944162570443</v>
      </c>
      <c r="J60" s="92">
        <v>0.4702689941937929</v>
      </c>
      <c r="K60" s="92">
        <v>0.0413</v>
      </c>
      <c r="L60" s="92">
        <v>0.42961313839358356</v>
      </c>
      <c r="M60" s="92">
        <v>0.06409114313452172</v>
      </c>
      <c r="N60" s="93">
        <v>0.9974965455677223</v>
      </c>
      <c r="O60" s="93">
        <v>1.1946336718389812</v>
      </c>
      <c r="P60" s="93">
        <v>9.179454062148233</v>
      </c>
      <c r="Q60" s="93">
        <v>18.367375831117556</v>
      </c>
      <c r="R60" s="93">
        <v>1.2902327045383353</v>
      </c>
      <c r="S60" s="93">
        <v>66.52615947256888</v>
      </c>
      <c r="T60" s="92">
        <v>0.1669158081377593</v>
      </c>
      <c r="U60" s="92">
        <v>0.06334960844324936</v>
      </c>
      <c r="V60" s="92">
        <v>0.04061212903529071</v>
      </c>
      <c r="W60" s="92">
        <v>0.8869828000130067</v>
      </c>
      <c r="X60" s="92">
        <v>0.0452414863916456</v>
      </c>
      <c r="Y60" s="92">
        <v>0.7353827163664388</v>
      </c>
      <c r="Z60" s="92">
        <v>0.7353827163664388</v>
      </c>
    </row>
    <row r="61" ht="12.0" customHeight="1">
      <c r="A61" s="90" t="s">
        <v>231</v>
      </c>
      <c r="B61" s="91">
        <v>574.0</v>
      </c>
      <c r="C61" s="92">
        <v>0.1186001526717557</v>
      </c>
      <c r="D61" s="92">
        <v>0.1246354474617966</v>
      </c>
      <c r="E61" s="92">
        <v>0.0679911822377072</v>
      </c>
      <c r="F61" s="92">
        <v>0.24894974639956433</v>
      </c>
      <c r="G61" s="93">
        <v>0.5105923775459001</v>
      </c>
      <c r="H61" s="93">
        <v>0.8701754999078395</v>
      </c>
      <c r="I61" s="92">
        <v>0.08417860089338287</v>
      </c>
      <c r="J61" s="92">
        <v>0.38212623091174336</v>
      </c>
      <c r="K61" s="92">
        <v>0.0413</v>
      </c>
      <c r="L61" s="92">
        <v>0.49192562426077974</v>
      </c>
      <c r="M61" s="92">
        <v>0.05699055989688562</v>
      </c>
      <c r="N61" s="93">
        <v>0.6638812639174443</v>
      </c>
      <c r="O61" s="93">
        <v>1.9378715591520514</v>
      </c>
      <c r="P61" s="93">
        <v>8.652325608211118</v>
      </c>
      <c r="Q61" s="93">
        <v>15.48586478313465</v>
      </c>
      <c r="R61" s="93">
        <v>1.294687083828978</v>
      </c>
      <c r="S61" s="93">
        <v>37.79382449336583</v>
      </c>
      <c r="T61" s="92">
        <v>0.02603671935513118</v>
      </c>
      <c r="U61" s="92">
        <v>0.15911024565742277</v>
      </c>
      <c r="V61" s="92">
        <v>0.11551371065963612</v>
      </c>
      <c r="W61" s="92">
        <v>1.3099540026601537</v>
      </c>
      <c r="X61" s="92">
        <v>0.08153959229795534</v>
      </c>
      <c r="Y61" s="92">
        <v>0.6851665436941582</v>
      </c>
      <c r="Z61" s="92">
        <v>0.6851665436941582</v>
      </c>
    </row>
    <row r="62" ht="12.0" customHeight="1">
      <c r="A62" s="90" t="s">
        <v>232</v>
      </c>
      <c r="B62" s="91">
        <v>1079.0</v>
      </c>
      <c r="C62" s="92">
        <v>0.33254653846153864</v>
      </c>
      <c r="D62" s="92">
        <v>0.05321763411649459</v>
      </c>
      <c r="E62" s="92">
        <v>0.026422888155720952</v>
      </c>
      <c r="F62" s="92">
        <v>0.4195229009379539</v>
      </c>
      <c r="G62" s="93">
        <v>1.20626292894831</v>
      </c>
      <c r="H62" s="93">
        <v>1.4806572268284504</v>
      </c>
      <c r="I62" s="92">
        <v>0.12801118888628274</v>
      </c>
      <c r="J62" s="92">
        <v>0.9582877920027362</v>
      </c>
      <c r="K62" s="92">
        <v>0.0613</v>
      </c>
      <c r="L62" s="92">
        <v>0.2621862017949192</v>
      </c>
      <c r="M62" s="92">
        <v>0.10569883140395628</v>
      </c>
      <c r="N62" s="93">
        <v>0.5107331933336965</v>
      </c>
      <c r="O62" s="93">
        <v>2.2590133509148482</v>
      </c>
      <c r="P62" s="93">
        <v>7.632420900255121</v>
      </c>
      <c r="Q62" s="93">
        <v>39.22274416663444</v>
      </c>
      <c r="R62" s="93">
        <v>1.0750576044839988</v>
      </c>
      <c r="S62" s="93">
        <v>1831.0673214363069</v>
      </c>
      <c r="T62" s="92">
        <v>0.13944086651651869</v>
      </c>
      <c r="U62" s="92">
        <v>0.24795349097082298</v>
      </c>
      <c r="V62" s="92">
        <v>0.1337405143177658</v>
      </c>
      <c r="W62" s="92">
        <v>5.488149446711094</v>
      </c>
      <c r="X62" s="92">
        <v>-0.06324970157019218</v>
      </c>
      <c r="Y62" s="92">
        <v>0.0075687359800302965</v>
      </c>
      <c r="Z62" s="92">
        <v>0.007568735980030272</v>
      </c>
    </row>
    <row r="63" ht="12.0" customHeight="1">
      <c r="A63" s="90" t="s">
        <v>233</v>
      </c>
      <c r="B63" s="91">
        <v>373.0</v>
      </c>
      <c r="C63" s="92">
        <v>0.00674337121212121</v>
      </c>
      <c r="D63" s="92">
        <v>0.08467824332039284</v>
      </c>
      <c r="E63" s="92">
        <v>0.10706675195400467</v>
      </c>
      <c r="F63" s="92">
        <v>0.18182474954727085</v>
      </c>
      <c r="G63" s="93">
        <v>0.8648105626155534</v>
      </c>
      <c r="H63" s="93">
        <v>1.0209293354807074</v>
      </c>
      <c r="I63" s="92">
        <v>0.09500272628751479</v>
      </c>
      <c r="J63" s="92">
        <v>0.5204217001298205</v>
      </c>
      <c r="K63" s="92">
        <v>0.0463</v>
      </c>
      <c r="L63" s="92">
        <v>0.24719238417711267</v>
      </c>
      <c r="M63" s="92">
        <v>0.07953028104435858</v>
      </c>
      <c r="N63" s="93">
        <v>1.4940800343706218</v>
      </c>
      <c r="O63" s="93">
        <v>1.6331469462426247</v>
      </c>
      <c r="P63" s="93">
        <v>9.614233871838762</v>
      </c>
      <c r="Q63" s="93">
        <v>16.87910760249597</v>
      </c>
      <c r="R63" s="93">
        <v>1.926968152232552</v>
      </c>
      <c r="S63" s="93">
        <v>37.63778459430054</v>
      </c>
      <c r="T63" s="92">
        <v>0.08342345500611167</v>
      </c>
      <c r="U63" s="92">
        <v>0.034057605309948794</v>
      </c>
      <c r="V63" s="92">
        <v>0.04506254757770809</v>
      </c>
      <c r="W63" s="92">
        <v>0.7351687775356863</v>
      </c>
      <c r="X63" s="92">
        <v>0.13396678879643822</v>
      </c>
      <c r="Y63" s="92">
        <v>0.3778894841620324</v>
      </c>
      <c r="Z63" s="92">
        <v>0.3778894841620324</v>
      </c>
    </row>
    <row r="64" ht="12.0" customHeight="1">
      <c r="A64" s="90" t="s">
        <v>234</v>
      </c>
      <c r="B64" s="91">
        <v>482.0</v>
      </c>
      <c r="C64" s="92">
        <v>0.1346593898305084</v>
      </c>
      <c r="D64" s="92">
        <v>0.29531281651623137</v>
      </c>
      <c r="E64" s="92">
        <v>0.033159856894278285</v>
      </c>
      <c r="F64" s="92">
        <v>0.02627582204675386</v>
      </c>
      <c r="G64" s="93">
        <v>0.44997148077682403</v>
      </c>
      <c r="H64" s="93">
        <v>0.7858969434841734</v>
      </c>
      <c r="I64" s="92">
        <v>0.07812740054216365</v>
      </c>
      <c r="J64" s="92">
        <v>0.29849953717348177</v>
      </c>
      <c r="K64" s="92">
        <v>0.0413</v>
      </c>
      <c r="L64" s="92">
        <v>0.4449227546077019</v>
      </c>
      <c r="M64" s="92">
        <v>0.0562294591183136</v>
      </c>
      <c r="N64" s="93">
        <v>0.11490637948903679</v>
      </c>
      <c r="O64" s="93">
        <v>12.616084974268862</v>
      </c>
      <c r="P64" s="93">
        <v>22.79710610697342</v>
      </c>
      <c r="Q64" s="93">
        <v>37.39003363662538</v>
      </c>
      <c r="R64" s="93">
        <v>1.6865648451441648</v>
      </c>
      <c r="S64" s="93">
        <v>32.397690709249666</v>
      </c>
      <c r="T64" s="92">
        <v>0.3479780396452079</v>
      </c>
      <c r="U64" s="92">
        <v>0.08800991341489343</v>
      </c>
      <c r="V64" s="92">
        <v>0.1010337115260113</v>
      </c>
      <c r="W64" s="92">
        <v>0.45311823520694966</v>
      </c>
      <c r="X64" s="92">
        <v>0.10482184264055273</v>
      </c>
      <c r="Y64" s="92">
        <v>0.6994934850422829</v>
      </c>
      <c r="Z64" s="92">
        <v>0.6994934850422829</v>
      </c>
    </row>
    <row r="65" ht="12.0" customHeight="1">
      <c r="A65" s="90" t="s">
        <v>235</v>
      </c>
      <c r="B65" s="91">
        <v>703.0</v>
      </c>
      <c r="C65" s="92">
        <v>0.15776170575692972</v>
      </c>
      <c r="D65" s="92">
        <v>0.21567133518593423</v>
      </c>
      <c r="E65" s="92">
        <v>0.09137915644196556</v>
      </c>
      <c r="F65" s="92">
        <v>0.3011378691675857</v>
      </c>
      <c r="G65" s="93">
        <v>0.7849754563276541</v>
      </c>
      <c r="H65" s="93">
        <v>1.162472063440958</v>
      </c>
      <c r="I65" s="92">
        <v>0.10516549415506078</v>
      </c>
      <c r="J65" s="92">
        <v>0.4852990421315992</v>
      </c>
      <c r="K65" s="92">
        <v>0.0413</v>
      </c>
      <c r="L65" s="92">
        <v>0.47424617174192546</v>
      </c>
      <c r="M65" s="92">
        <v>0.06900161797773444</v>
      </c>
      <c r="N65" s="93">
        <v>0.518803236118749</v>
      </c>
      <c r="O65" s="93">
        <v>2.6879266406549847</v>
      </c>
      <c r="P65" s="93">
        <v>11.376772739146478</v>
      </c>
      <c r="Q65" s="93">
        <v>12.083972681321788</v>
      </c>
      <c r="R65" s="93">
        <v>0.9953760202119449</v>
      </c>
      <c r="S65" s="93">
        <v>49.76060458089109</v>
      </c>
      <c r="T65" s="92">
        <v>1.6464860722842725</v>
      </c>
      <c r="U65" s="92">
        <v>0.040159998873278514</v>
      </c>
      <c r="V65" s="92">
        <v>0.06747389544083009</v>
      </c>
      <c r="W65" s="92">
        <v>1.8509057771482624</v>
      </c>
      <c r="X65" s="92">
        <v>0.14274793138301908</v>
      </c>
      <c r="Y65" s="92">
        <v>0.3785693107730787</v>
      </c>
      <c r="Z65" s="92">
        <v>0.37856931077307876</v>
      </c>
    </row>
    <row r="66" ht="12.0" customHeight="1">
      <c r="A66" s="90" t="s">
        <v>236</v>
      </c>
      <c r="B66" s="91">
        <v>449.0</v>
      </c>
      <c r="C66" s="92">
        <v>0.09468295302013434</v>
      </c>
      <c r="D66" s="92">
        <v>0.19854050580645044</v>
      </c>
      <c r="E66" s="92">
        <v>0.04885249489247546</v>
      </c>
      <c r="F66" s="92">
        <v>0.1916806244056574</v>
      </c>
      <c r="G66" s="93">
        <v>0.7034518849548144</v>
      </c>
      <c r="H66" s="93">
        <v>1.0766420528359208</v>
      </c>
      <c r="I66" s="92">
        <v>0.09900289939361911</v>
      </c>
      <c r="J66" s="92">
        <v>0.4949929148819755</v>
      </c>
      <c r="K66" s="92">
        <v>0.0413</v>
      </c>
      <c r="L66" s="92">
        <v>0.4411415193607466</v>
      </c>
      <c r="M66" s="92">
        <v>0.06808201125871802</v>
      </c>
      <c r="N66" s="93">
        <v>0.2917931043343556</v>
      </c>
      <c r="O66" s="93">
        <v>3.916425558910364</v>
      </c>
      <c r="P66" s="93">
        <v>14.407521186614506</v>
      </c>
      <c r="Q66" s="93">
        <v>19.070658322303142</v>
      </c>
      <c r="R66" s="93">
        <v>0.9233120762102527</v>
      </c>
      <c r="S66" s="93">
        <v>76.83124785818212</v>
      </c>
      <c r="T66" s="92">
        <v>0.786459503168573</v>
      </c>
      <c r="U66" s="92">
        <v>0.06644688197105833</v>
      </c>
      <c r="V66" s="92">
        <v>0.06880659480493403</v>
      </c>
      <c r="W66" s="92">
        <v>0.8541122730675781</v>
      </c>
      <c r="X66" s="92">
        <v>0.0893667344924471</v>
      </c>
      <c r="Y66" s="92">
        <v>0.26940223435283844</v>
      </c>
      <c r="Z66" s="92">
        <v>0.2694022343528384</v>
      </c>
    </row>
    <row r="67" ht="12.0" customHeight="1">
      <c r="A67" s="90" t="s">
        <v>237</v>
      </c>
      <c r="B67" s="91">
        <v>577.0</v>
      </c>
      <c r="C67" s="92">
        <v>0.10191807580174923</v>
      </c>
      <c r="D67" s="92">
        <v>0.306820755901995</v>
      </c>
      <c r="E67" s="92">
        <v>0.05228164209713123</v>
      </c>
      <c r="F67" s="92">
        <v>0.1940585188246816</v>
      </c>
      <c r="G67" s="93">
        <v>0.5481916536767091</v>
      </c>
      <c r="H67" s="93">
        <v>0.9190826558748548</v>
      </c>
      <c r="I67" s="92">
        <v>0.08769013469181458</v>
      </c>
      <c r="J67" s="92">
        <v>0.4385655082569917</v>
      </c>
      <c r="K67" s="92">
        <v>0.0413</v>
      </c>
      <c r="L67" s="92">
        <v>0.4724627293392872</v>
      </c>
      <c r="M67" s="92">
        <v>0.059918711824388945</v>
      </c>
      <c r="N67" s="93">
        <v>0.1964165540448706</v>
      </c>
      <c r="O67" s="93">
        <v>6.257736896000556</v>
      </c>
      <c r="P67" s="93">
        <v>15.875976799813397</v>
      </c>
      <c r="Q67" s="93">
        <v>18.78927401708573</v>
      </c>
      <c r="R67" s="93">
        <v>0.9785989239437209</v>
      </c>
      <c r="S67" s="93">
        <v>35.0192498964084</v>
      </c>
      <c r="T67" s="92">
        <v>0.2034654045890457</v>
      </c>
      <c r="U67" s="92">
        <v>0.07304836496202682</v>
      </c>
      <c r="V67" s="92">
        <v>0.09645856640651224</v>
      </c>
      <c r="W67" s="92">
        <v>0.4625399371521129</v>
      </c>
      <c r="X67" s="92">
        <v>0.08002019329337837</v>
      </c>
      <c r="Y67" s="92">
        <v>0.4009745099087392</v>
      </c>
      <c r="Z67" s="92">
        <v>0.4009745099087392</v>
      </c>
    </row>
    <row r="68" ht="12.0" customHeight="1">
      <c r="A68" s="90" t="s">
        <v>238</v>
      </c>
      <c r="B68" s="91">
        <v>293.0</v>
      </c>
      <c r="C68" s="92">
        <v>0.04143268817204302</v>
      </c>
      <c r="D68" s="92">
        <v>0.10819855467889392</v>
      </c>
      <c r="E68" s="92">
        <v>0.09824517573678494</v>
      </c>
      <c r="F68" s="92">
        <v>0.26921968964620296</v>
      </c>
      <c r="G68" s="93">
        <v>0.9451210262109513</v>
      </c>
      <c r="H68" s="93">
        <v>1.0655341365464968</v>
      </c>
      <c r="I68" s="92">
        <v>0.09820535100403846</v>
      </c>
      <c r="J68" s="92">
        <v>0.49101416715079205</v>
      </c>
      <c r="K68" s="92">
        <v>0.0413</v>
      </c>
      <c r="L68" s="92">
        <v>0.2162921804914987</v>
      </c>
      <c r="M68" s="92">
        <v>0.08321730843745122</v>
      </c>
      <c r="N68" s="93">
        <v>1.0933226291188418</v>
      </c>
      <c r="O68" s="93">
        <v>1.9692592307946473</v>
      </c>
      <c r="P68" s="93">
        <v>10.707506086833005</v>
      </c>
      <c r="Q68" s="93">
        <v>17.406058882771482</v>
      </c>
      <c r="R68" s="93">
        <v>2.5721286579431015</v>
      </c>
      <c r="S68" s="93">
        <v>56.71636790004987</v>
      </c>
      <c r="T68" s="92">
        <v>0.17619000942763557</v>
      </c>
      <c r="U68" s="92">
        <v>0.055627664827963205</v>
      </c>
      <c r="V68" s="92">
        <v>0.05217543403974534</v>
      </c>
      <c r="W68" s="92">
        <v>0.7340675751202668</v>
      </c>
      <c r="X68" s="92">
        <v>0.11808381174664363</v>
      </c>
      <c r="Y68" s="92">
        <v>0.42072525657178367</v>
      </c>
      <c r="Z68" s="92">
        <v>0.4207252565717836</v>
      </c>
    </row>
    <row r="69" ht="12.0" customHeight="1">
      <c r="A69" s="90" t="s">
        <v>239</v>
      </c>
      <c r="B69" s="91">
        <v>40.0</v>
      </c>
      <c r="C69" s="92">
        <v>0.14081099999999996</v>
      </c>
      <c r="D69" s="92">
        <v>0.12497137934176401</v>
      </c>
      <c r="E69" s="92">
        <v>0.1499469677630228</v>
      </c>
      <c r="F69" s="92">
        <v>0.11498861036219224</v>
      </c>
      <c r="G69" s="93">
        <v>1.0697264190306726</v>
      </c>
      <c r="H69" s="93">
        <v>1.2060223515519566</v>
      </c>
      <c r="I69" s="92">
        <v>0.10829240484143049</v>
      </c>
      <c r="J69" s="92">
        <v>0.2834446635965599</v>
      </c>
      <c r="K69" s="92">
        <v>0.0413</v>
      </c>
      <c r="L69" s="92">
        <v>0.24870415300437354</v>
      </c>
      <c r="M69" s="92">
        <v>0.08854967108189224</v>
      </c>
      <c r="N69" s="93">
        <v>1.3387075051516155</v>
      </c>
      <c r="O69" s="93">
        <v>0.8138766881295209</v>
      </c>
      <c r="P69" s="93">
        <v>6.515317555715411</v>
      </c>
      <c r="Q69" s="93">
        <v>6.455973841190984</v>
      </c>
      <c r="R69" s="93">
        <v>0.9092617773397703</v>
      </c>
      <c r="S69" s="93">
        <v>11.135296776585202</v>
      </c>
      <c r="T69" s="92">
        <v>-0.4198292461893393</v>
      </c>
      <c r="U69" s="92">
        <v>0.0014497381475432917</v>
      </c>
      <c r="V69" s="92">
        <v>0.00235022349310073</v>
      </c>
      <c r="W69" s="92">
        <v>0.014912040849628997</v>
      </c>
      <c r="X69" s="92">
        <v>0.13660180756210455</v>
      </c>
      <c r="Y69" s="92">
        <v>0.273919693895915</v>
      </c>
      <c r="Z69" s="92">
        <v>0.273919693895915</v>
      </c>
    </row>
    <row r="70" ht="12.0" customHeight="1">
      <c r="A70" s="90" t="s">
        <v>240</v>
      </c>
      <c r="B70" s="91">
        <v>306.0</v>
      </c>
      <c r="C70" s="92">
        <v>0.06714709523809524</v>
      </c>
      <c r="D70" s="92">
        <v>0.09652024628912685</v>
      </c>
      <c r="E70" s="92">
        <v>0.1200722624921362</v>
      </c>
      <c r="F70" s="92">
        <v>0.3131850305070916</v>
      </c>
      <c r="G70" s="93">
        <v>0.6972583738726369</v>
      </c>
      <c r="H70" s="93">
        <v>0.841486521687638</v>
      </c>
      <c r="I70" s="92">
        <v>0.08211873225717241</v>
      </c>
      <c r="J70" s="92">
        <v>0.411476054827252</v>
      </c>
      <c r="K70" s="92">
        <v>0.0413</v>
      </c>
      <c r="L70" s="92">
        <v>0.24610584757675852</v>
      </c>
      <c r="M70" s="92">
        <v>0.06902375210653618</v>
      </c>
      <c r="N70" s="93">
        <v>1.582650242527276</v>
      </c>
      <c r="O70" s="93">
        <v>2.113600817331252</v>
      </c>
      <c r="P70" s="93">
        <v>11.479378797868359</v>
      </c>
      <c r="Q70" s="93">
        <v>21.287580487661018</v>
      </c>
      <c r="R70" s="93">
        <v>5.186655783725938</v>
      </c>
      <c r="S70" s="93">
        <v>44.748494216333924</v>
      </c>
      <c r="T70" s="92">
        <v>-0.01171636615438223</v>
      </c>
      <c r="U70" s="92">
        <v>0.05522016967129495</v>
      </c>
      <c r="V70" s="92">
        <v>0.04122570905491793</v>
      </c>
      <c r="W70" s="92">
        <v>0.6117722098162787</v>
      </c>
      <c r="X70" s="92">
        <v>0.19550871278911836</v>
      </c>
      <c r="Y70" s="92">
        <v>0.5014545314195563</v>
      </c>
      <c r="Z70" s="92">
        <v>0.5014545314195563</v>
      </c>
    </row>
    <row r="71" ht="12.0" customHeight="1">
      <c r="A71" s="90" t="s">
        <v>241</v>
      </c>
      <c r="B71" s="91">
        <v>149.0</v>
      </c>
      <c r="C71" s="92">
        <v>0.09641577319587626</v>
      </c>
      <c r="D71" s="92">
        <v>0.04295798396250552</v>
      </c>
      <c r="E71" s="92">
        <v>0.09989555938896415</v>
      </c>
      <c r="F71" s="92">
        <v>0.32979777408193633</v>
      </c>
      <c r="G71" s="93">
        <v>0.7203647148347957</v>
      </c>
      <c r="H71" s="93">
        <v>0.9585706003628665</v>
      </c>
      <c r="I71" s="92">
        <v>0.09052536910605381</v>
      </c>
      <c r="J71" s="92">
        <v>0.43922870429932503</v>
      </c>
      <c r="K71" s="92">
        <v>0.0413</v>
      </c>
      <c r="L71" s="92">
        <v>0.33743267269791144</v>
      </c>
      <c r="M71" s="92">
        <v>0.06973433042932975</v>
      </c>
      <c r="N71" s="93">
        <v>2.98289454439021</v>
      </c>
      <c r="O71" s="93">
        <v>0.8129922825748565</v>
      </c>
      <c r="P71" s="93">
        <v>11.715038134072138</v>
      </c>
      <c r="Q71" s="93">
        <v>18.736527794427218</v>
      </c>
      <c r="R71" s="93">
        <v>3.565636154581071</v>
      </c>
      <c r="S71" s="93">
        <v>88.65100449832511</v>
      </c>
      <c r="T71" s="92">
        <v>0.08363515045041953</v>
      </c>
      <c r="U71" s="92">
        <v>0.026464578499133664</v>
      </c>
      <c r="V71" s="92">
        <v>0.03730327397759287</v>
      </c>
      <c r="W71" s="92">
        <v>1.3405210003573906</v>
      </c>
      <c r="X71" s="92">
        <v>0.19355462327725376</v>
      </c>
      <c r="Y71" s="92">
        <v>0.23189289146574577</v>
      </c>
      <c r="Z71" s="92">
        <v>0.23189289146574577</v>
      </c>
    </row>
    <row r="72" ht="12.0" customHeight="1">
      <c r="A72" s="90" t="s">
        <v>242</v>
      </c>
      <c r="B72" s="91">
        <v>50.0</v>
      </c>
      <c r="C72" s="92">
        <v>0.07986805555555558</v>
      </c>
      <c r="D72" s="92">
        <v>0.08099465325130818</v>
      </c>
      <c r="E72" s="92">
        <v>0.1171315731520485</v>
      </c>
      <c r="F72" s="92">
        <v>0.3568396243042281</v>
      </c>
      <c r="G72" s="93">
        <v>0.896951553598632</v>
      </c>
      <c r="H72" s="93">
        <v>1.026661878861879</v>
      </c>
      <c r="I72" s="92">
        <v>0.09541432290228292</v>
      </c>
      <c r="J72" s="92">
        <v>0.35638666871625657</v>
      </c>
      <c r="K72" s="92">
        <v>0.0413</v>
      </c>
      <c r="L72" s="92">
        <v>0.2043213761556478</v>
      </c>
      <c r="M72" s="92">
        <v>0.08182606812658891</v>
      </c>
      <c r="N72" s="93">
        <v>2.0750243130000245</v>
      </c>
      <c r="O72" s="93">
        <v>1.4075565516940207</v>
      </c>
      <c r="P72" s="93">
        <v>11.041121867577681</v>
      </c>
      <c r="Q72" s="93">
        <v>17.37036888985319</v>
      </c>
      <c r="R72" s="93">
        <v>4.838201109355765</v>
      </c>
      <c r="S72" s="93">
        <v>30.54854112588555</v>
      </c>
      <c r="T72" s="92">
        <v>0.07255179107329401</v>
      </c>
      <c r="U72" s="92">
        <v>0.02028338816711931</v>
      </c>
      <c r="V72" s="92">
        <v>0.0032328238433334826</v>
      </c>
      <c r="W72" s="92">
        <v>0.03792193629194915</v>
      </c>
      <c r="X72" s="92">
        <v>0.19411526235875554</v>
      </c>
      <c r="Y72" s="92">
        <v>0.37856595118504927</v>
      </c>
      <c r="Z72" s="92">
        <v>0.3785659511850492</v>
      </c>
    </row>
    <row r="73" ht="12.0" customHeight="1">
      <c r="A73" s="90" t="s">
        <v>243</v>
      </c>
      <c r="B73" s="91">
        <v>889.0</v>
      </c>
      <c r="C73" s="92">
        <v>0.09417628849270658</v>
      </c>
      <c r="D73" s="92">
        <v>0.03784017194450556</v>
      </c>
      <c r="E73" s="92">
        <v>0.06175569748369542</v>
      </c>
      <c r="F73" s="92">
        <v>0.27603303193580536</v>
      </c>
      <c r="G73" s="93">
        <v>0.5848653967747565</v>
      </c>
      <c r="H73" s="93">
        <v>0.9293039232398951</v>
      </c>
      <c r="I73" s="92">
        <v>0.08842402168862447</v>
      </c>
      <c r="J73" s="92">
        <v>0.4934929662052096</v>
      </c>
      <c r="K73" s="92">
        <v>0.0413</v>
      </c>
      <c r="L73" s="92">
        <v>0.4845674877074983</v>
      </c>
      <c r="M73" s="92">
        <v>0.05958546171559814</v>
      </c>
      <c r="N73" s="93">
        <v>2.022645730279558</v>
      </c>
      <c r="O73" s="93">
        <v>0.6713555283641557</v>
      </c>
      <c r="P73" s="93">
        <v>11.523012173553772</v>
      </c>
      <c r="Q73" s="93">
        <v>17.32255521304787</v>
      </c>
      <c r="R73" s="93">
        <v>1.270827389824896</v>
      </c>
      <c r="S73" s="93">
        <v>218.45862686353087</v>
      </c>
      <c r="T73" s="92">
        <v>0.1410827544541495</v>
      </c>
      <c r="U73" s="92">
        <v>0.027583710156810697</v>
      </c>
      <c r="V73" s="92">
        <v>0.031209838314889157</v>
      </c>
      <c r="W73" s="92">
        <v>1.512520656386367</v>
      </c>
      <c r="X73" s="92">
        <v>0.09610433721331892</v>
      </c>
      <c r="Y73" s="92">
        <v>0.3644678381561835</v>
      </c>
      <c r="Z73" s="92">
        <v>0.36446783815618344</v>
      </c>
    </row>
    <row r="74" ht="12.0" customHeight="1">
      <c r="A74" s="90" t="s">
        <v>244</v>
      </c>
      <c r="B74" s="91">
        <v>231.0</v>
      </c>
      <c r="C74" s="92">
        <v>0.08818670212765956</v>
      </c>
      <c r="D74" s="92">
        <v>0.041665469952902184</v>
      </c>
      <c r="E74" s="92">
        <v>0.09006863575857835</v>
      </c>
      <c r="F74" s="92">
        <v>0.3261815701447327</v>
      </c>
      <c r="G74" s="93">
        <v>0.730704898801631</v>
      </c>
      <c r="H74" s="93">
        <v>0.9283938100280177</v>
      </c>
      <c r="I74" s="92">
        <v>0.08835867556001167</v>
      </c>
      <c r="J74" s="92">
        <v>0.40138898018970703</v>
      </c>
      <c r="K74" s="92">
        <v>0.0413</v>
      </c>
      <c r="L74" s="92">
        <v>0.30820062401996734</v>
      </c>
      <c r="M74" s="92">
        <v>0.0700365566552555</v>
      </c>
      <c r="N74" s="93">
        <v>2.8117814667733514</v>
      </c>
      <c r="O74" s="93">
        <v>0.7562113197257619</v>
      </c>
      <c r="P74" s="93">
        <v>9.29610394878163</v>
      </c>
      <c r="Q74" s="93">
        <v>17.881832079410273</v>
      </c>
      <c r="R74" s="93">
        <v>2.316802600116022</v>
      </c>
      <c r="S74" s="93">
        <v>31.21801964463534</v>
      </c>
      <c r="T74" s="92">
        <v>0.009266600629324414</v>
      </c>
      <c r="U74" s="92">
        <v>0.031130216683576482</v>
      </c>
      <c r="V74" s="92">
        <v>0.025298724129892102</v>
      </c>
      <c r="W74" s="92">
        <v>0.9921696401767416</v>
      </c>
      <c r="X74" s="92">
        <v>0.12515762431761399</v>
      </c>
      <c r="Y74" s="92">
        <v>0.4062166986251392</v>
      </c>
      <c r="Z74" s="92">
        <v>0.4062166986251392</v>
      </c>
    </row>
    <row r="75" ht="12.0" customHeight="1">
      <c r="A75" s="90" t="s">
        <v>245</v>
      </c>
      <c r="B75" s="91">
        <v>180.0</v>
      </c>
      <c r="C75" s="92">
        <v>0.10235906976744179</v>
      </c>
      <c r="D75" s="92">
        <v>0.03151117445559143</v>
      </c>
      <c r="E75" s="92">
        <v>0.07299546384582624</v>
      </c>
      <c r="F75" s="92">
        <v>0.2884195183219824</v>
      </c>
      <c r="G75" s="93">
        <v>0.5988290246315418</v>
      </c>
      <c r="H75" s="93">
        <v>0.8459025762537119</v>
      </c>
      <c r="I75" s="92">
        <v>0.08243580497501651</v>
      </c>
      <c r="J75" s="92">
        <v>0.3641269688339529</v>
      </c>
      <c r="K75" s="92">
        <v>0.0413</v>
      </c>
      <c r="L75" s="92">
        <v>0.408219486350686</v>
      </c>
      <c r="M75" s="92">
        <v>0.06058552836160827</v>
      </c>
      <c r="N75" s="93">
        <v>3.0585287622046917</v>
      </c>
      <c r="O75" s="93">
        <v>0.6120927005489083</v>
      </c>
      <c r="P75" s="93">
        <v>8.045211385031674</v>
      </c>
      <c r="Q75" s="93">
        <v>19.379683566888698</v>
      </c>
      <c r="R75" s="93">
        <v>1.8131178587406493</v>
      </c>
      <c r="S75" s="93">
        <v>33.026185609417496</v>
      </c>
      <c r="T75" s="92">
        <v>-0.03525632941425155</v>
      </c>
      <c r="U75" s="92">
        <v>0.03126016511942451</v>
      </c>
      <c r="V75" s="92">
        <v>0.044133895028320415</v>
      </c>
      <c r="W75" s="92">
        <v>1.7308405842283159</v>
      </c>
      <c r="X75" s="92">
        <v>0.10176997039964358</v>
      </c>
      <c r="Y75" s="92">
        <v>0.5922721237088955</v>
      </c>
      <c r="Z75" s="92">
        <v>0.5922721237088955</v>
      </c>
    </row>
    <row r="76" ht="12.0" customHeight="1">
      <c r="A76" s="90" t="s">
        <v>246</v>
      </c>
      <c r="B76" s="91">
        <v>115.0</v>
      </c>
      <c r="C76" s="92">
        <v>0.19336136363636366</v>
      </c>
      <c r="D76" s="92">
        <v>0.043386602032028265</v>
      </c>
      <c r="E76" s="92">
        <v>0.17099027857831606</v>
      </c>
      <c r="F76" s="92">
        <v>0.26294229050509926</v>
      </c>
      <c r="G76" s="93">
        <v>1.4048661082417928</v>
      </c>
      <c r="H76" s="93">
        <v>1.4165438864296624</v>
      </c>
      <c r="I76" s="92">
        <v>0.12340785104564976</v>
      </c>
      <c r="J76" s="92">
        <v>0.7203252641718724</v>
      </c>
      <c r="K76" s="92">
        <v>0.0513</v>
      </c>
      <c r="L76" s="92">
        <v>0.08444355763267007</v>
      </c>
      <c r="M76" s="92">
        <v>0.11601922121814165</v>
      </c>
      <c r="N76" s="93">
        <v>4.444938036637887</v>
      </c>
      <c r="O76" s="93">
        <v>2.1856467931391674</v>
      </c>
      <c r="P76" s="93">
        <v>23.721125023806508</v>
      </c>
      <c r="Q76" s="93">
        <v>52.0846215039061</v>
      </c>
      <c r="R76" s="93">
        <v>7.4724500837687255</v>
      </c>
      <c r="S76" s="93">
        <v>73.15240987284224</v>
      </c>
      <c r="T76" s="92">
        <v>0.0020998531303210253</v>
      </c>
      <c r="U76" s="92">
        <v>0.043832722623076886</v>
      </c>
      <c r="V76" s="92">
        <v>0.07119320151427541</v>
      </c>
      <c r="W76" s="92">
        <v>2.4572887773157865</v>
      </c>
      <c r="X76" s="92">
        <v>0.11516996856756535</v>
      </c>
      <c r="Y76" s="92">
        <v>0.21123026452351318</v>
      </c>
      <c r="Z76" s="92">
        <v>0.21123026452351312</v>
      </c>
    </row>
    <row r="77" ht="12.0" customHeight="1">
      <c r="A77" s="90" t="s">
        <v>247</v>
      </c>
      <c r="B77" s="91">
        <v>540.0</v>
      </c>
      <c r="C77" s="92">
        <v>0.056874373333333346</v>
      </c>
      <c r="D77" s="92">
        <v>0.0628791076802691</v>
      </c>
      <c r="E77" s="92">
        <v>0.11134615405523371</v>
      </c>
      <c r="F77" s="92">
        <v>0.3267437809601053</v>
      </c>
      <c r="G77" s="93">
        <v>0.8714782954166231</v>
      </c>
      <c r="H77" s="93">
        <v>1.031028564651693</v>
      </c>
      <c r="I77" s="92">
        <v>0.09572785094199156</v>
      </c>
      <c r="J77" s="92">
        <v>0.47169228069939795</v>
      </c>
      <c r="K77" s="92">
        <v>0.0413</v>
      </c>
      <c r="L77" s="92">
        <v>0.24593476237547843</v>
      </c>
      <c r="M77" s="92">
        <v>0.07929501864813272</v>
      </c>
      <c r="N77" s="93">
        <v>2.270105530757467</v>
      </c>
      <c r="O77" s="93">
        <v>1.2234087848517226</v>
      </c>
      <c r="P77" s="93">
        <v>9.904545770470207</v>
      </c>
      <c r="Q77" s="93">
        <v>19.20712878456635</v>
      </c>
      <c r="R77" s="93">
        <v>3.4475522913639365</v>
      </c>
      <c r="S77" s="93">
        <v>28.682292417419614</v>
      </c>
      <c r="T77" s="92">
        <v>0.09754398256712292</v>
      </c>
      <c r="U77" s="92">
        <v>0.024080887124019564</v>
      </c>
      <c r="V77" s="92">
        <v>0.026930698115490627</v>
      </c>
      <c r="W77" s="92">
        <v>0.845513745703448</v>
      </c>
      <c r="X77" s="92">
        <v>0.1404618772859161</v>
      </c>
      <c r="Y77" s="92">
        <v>0.36008958732146334</v>
      </c>
      <c r="Z77" s="92">
        <v>0.36008958732146334</v>
      </c>
    </row>
    <row r="78" ht="12.0" customHeight="1">
      <c r="A78" s="90" t="s">
        <v>248</v>
      </c>
      <c r="B78" s="91">
        <v>89.0</v>
      </c>
      <c r="C78" s="92">
        <v>0.08872074626865677</v>
      </c>
      <c r="D78" s="92">
        <v>0.10957212858849964</v>
      </c>
      <c r="E78" s="92">
        <v>0.12443528287263388</v>
      </c>
      <c r="F78" s="92">
        <v>0.3229577650185626</v>
      </c>
      <c r="G78" s="93">
        <v>0.9337264752196576</v>
      </c>
      <c r="H78" s="93">
        <v>1.1308987655318539</v>
      </c>
      <c r="I78" s="92">
        <v>0.1028985313651871</v>
      </c>
      <c r="J78" s="92">
        <v>0.4378974387827293</v>
      </c>
      <c r="K78" s="92">
        <v>0.0413</v>
      </c>
      <c r="L78" s="92">
        <v>0.2838869740317025</v>
      </c>
      <c r="M78" s="92">
        <v>0.08189415108287443</v>
      </c>
      <c r="N78" s="93">
        <v>1.4564437938459562</v>
      </c>
      <c r="O78" s="93">
        <v>0.9562765957747343</v>
      </c>
      <c r="P78" s="93">
        <v>5.837810572392109</v>
      </c>
      <c r="Q78" s="93">
        <v>8.653911511838727</v>
      </c>
      <c r="R78" s="93">
        <v>1.6566504744216353</v>
      </c>
      <c r="S78" s="93">
        <v>19.623834911338395</v>
      </c>
      <c r="T78" s="92">
        <v>0.19577218655797138</v>
      </c>
      <c r="U78" s="92">
        <v>0.04977886613402508</v>
      </c>
      <c r="V78" s="92">
        <v>0.04472782976025255</v>
      </c>
      <c r="W78" s="92">
        <v>0.5811920492971129</v>
      </c>
      <c r="X78" s="92">
        <v>0.14553338006106548</v>
      </c>
      <c r="Y78" s="92">
        <v>0.2965526528190225</v>
      </c>
      <c r="Z78" s="92">
        <v>0.29655265281902254</v>
      </c>
    </row>
    <row r="79" ht="12.0" customHeight="1">
      <c r="A79" s="90" t="s">
        <v>249</v>
      </c>
      <c r="B79" s="91">
        <v>564.0</v>
      </c>
      <c r="C79" s="92">
        <v>0.08274799019607848</v>
      </c>
      <c r="D79" s="92">
        <v>0.1756287452495272</v>
      </c>
      <c r="E79" s="92">
        <v>0.12652856636270998</v>
      </c>
      <c r="F79" s="92">
        <v>0.1785030736951564</v>
      </c>
      <c r="G79" s="93">
        <v>1.2349677463690052</v>
      </c>
      <c r="H79" s="93">
        <v>1.271732669529546</v>
      </c>
      <c r="I79" s="92">
        <v>0.1130104056722214</v>
      </c>
      <c r="J79" s="92">
        <v>0.532741124224132</v>
      </c>
      <c r="K79" s="92">
        <v>0.0463</v>
      </c>
      <c r="L79" s="92">
        <v>0.11467921941766573</v>
      </c>
      <c r="M79" s="92">
        <v>0.10376721406498385</v>
      </c>
      <c r="N79" s="93">
        <v>0.8007100432342502</v>
      </c>
      <c r="O79" s="93">
        <v>2.8097307792182176</v>
      </c>
      <c r="P79" s="93">
        <v>9.475622527976624</v>
      </c>
      <c r="Q79" s="93">
        <v>16.211404608446365</v>
      </c>
      <c r="R79" s="93">
        <v>2.957613774114746</v>
      </c>
      <c r="S79" s="93">
        <v>49.998010508423285</v>
      </c>
      <c r="T79" s="92">
        <v>0.1801737426568756</v>
      </c>
      <c r="U79" s="92">
        <v>0.13584681652434832</v>
      </c>
      <c r="V79" s="92">
        <v>0.16750069446213986</v>
      </c>
      <c r="W79" s="92">
        <v>1.305011511141354</v>
      </c>
      <c r="X79" s="92">
        <v>0.14957405645721925</v>
      </c>
      <c r="Y79" s="92">
        <v>0.36855796807612734</v>
      </c>
      <c r="Z79" s="92">
        <v>0.3685579680761273</v>
      </c>
    </row>
    <row r="80" ht="12.0" customHeight="1">
      <c r="A80" s="90" t="s">
        <v>250</v>
      </c>
      <c r="B80" s="91">
        <v>259.0</v>
      </c>
      <c r="C80" s="92">
        <v>0.12595459330143544</v>
      </c>
      <c r="D80" s="92">
        <v>0.10950147994133441</v>
      </c>
      <c r="E80" s="92">
        <v>0.08536592855600408</v>
      </c>
      <c r="F80" s="92">
        <v>0.18243209123235216</v>
      </c>
      <c r="G80" s="93">
        <v>1.3533726137887478</v>
      </c>
      <c r="H80" s="93">
        <v>1.4042119984716133</v>
      </c>
      <c r="I80" s="92">
        <v>0.12252242149026184</v>
      </c>
      <c r="J80" s="92">
        <v>0.5770847196020287</v>
      </c>
      <c r="K80" s="92">
        <v>0.0463</v>
      </c>
      <c r="L80" s="92">
        <v>0.134660012413382</v>
      </c>
      <c r="M80" s="92">
        <v>0.11038788169378327</v>
      </c>
      <c r="N80" s="93">
        <v>0.8673122339634161</v>
      </c>
      <c r="O80" s="93">
        <v>2.6968916298839485</v>
      </c>
      <c r="P80" s="93">
        <v>13.803937660681957</v>
      </c>
      <c r="Q80" s="93">
        <v>23.007822816847014</v>
      </c>
      <c r="R80" s="93">
        <v>2.745150723896919</v>
      </c>
      <c r="S80" s="93">
        <v>41.76611634207217</v>
      </c>
      <c r="T80" s="92">
        <v>0.27303149514609576</v>
      </c>
      <c r="U80" s="92">
        <v>0.07562758255463502</v>
      </c>
      <c r="V80" s="92">
        <v>0.09236402296913027</v>
      </c>
      <c r="W80" s="92">
        <v>1.3495045348587162</v>
      </c>
      <c r="X80" s="92">
        <v>0.05440944583460563</v>
      </c>
      <c r="Y80" s="92">
        <v>0.5042625947589271</v>
      </c>
      <c r="Z80" s="92">
        <v>0.5042625947589271</v>
      </c>
    </row>
    <row r="81" ht="12.0" customHeight="1">
      <c r="A81" s="90" t="s">
        <v>251</v>
      </c>
      <c r="B81" s="91">
        <v>354.0</v>
      </c>
      <c r="C81" s="92">
        <v>0.03175797570850202</v>
      </c>
      <c r="D81" s="92">
        <v>0.07796211464543303</v>
      </c>
      <c r="E81" s="92">
        <v>0.046459370959054</v>
      </c>
      <c r="F81" s="92">
        <v>0.2643909822113039</v>
      </c>
      <c r="G81" s="93">
        <v>0.8258646408950093</v>
      </c>
      <c r="H81" s="93">
        <v>1.256916067707546</v>
      </c>
      <c r="I81" s="92">
        <v>0.1119465736614018</v>
      </c>
      <c r="J81" s="92">
        <v>0.49490293385766376</v>
      </c>
      <c r="K81" s="92">
        <v>0.0413</v>
      </c>
      <c r="L81" s="92">
        <v>0.4409912843195931</v>
      </c>
      <c r="M81" s="92">
        <v>0.07532816839696171</v>
      </c>
      <c r="N81" s="93">
        <v>0.6840535250083334</v>
      </c>
      <c r="O81" s="93">
        <v>1.7626090834158106</v>
      </c>
      <c r="P81" s="93">
        <v>9.49795925032809</v>
      </c>
      <c r="Q81" s="93">
        <v>22.060041415072536</v>
      </c>
      <c r="R81" s="93">
        <v>1.2186153064549623</v>
      </c>
      <c r="S81" s="93">
        <v>45.151976650400975</v>
      </c>
      <c r="T81" s="92">
        <v>3.051867714848615E-4</v>
      </c>
      <c r="U81" s="92">
        <v>0.12338245289793838</v>
      </c>
      <c r="V81" s="92">
        <v>0.09287995265493987</v>
      </c>
      <c r="W81" s="92">
        <v>1.742536490889284</v>
      </c>
      <c r="X81" s="92">
        <v>0.06542065955456218</v>
      </c>
      <c r="Y81" s="92">
        <v>0.5464899286203999</v>
      </c>
      <c r="Z81" s="92">
        <v>0.5464899286203999</v>
      </c>
    </row>
    <row r="82" ht="12.0" customHeight="1">
      <c r="A82" s="90" t="s">
        <v>252</v>
      </c>
      <c r="B82" s="91">
        <v>95.0</v>
      </c>
      <c r="C82" s="92">
        <v>0.09658145454545455</v>
      </c>
      <c r="D82" s="92">
        <v>0.09796104057116135</v>
      </c>
      <c r="E82" s="92">
        <v>0.1471405566486393</v>
      </c>
      <c r="F82" s="92">
        <v>0.2366024093338639</v>
      </c>
      <c r="G82" s="93">
        <v>0.8382965968040627</v>
      </c>
      <c r="H82" s="93">
        <v>0.8612085130918463</v>
      </c>
      <c r="I82" s="92">
        <v>0.08353477123999457</v>
      </c>
      <c r="J82" s="92">
        <v>0.4981896499793802</v>
      </c>
      <c r="K82" s="92">
        <v>0.0413</v>
      </c>
      <c r="L82" s="92">
        <v>0.10523990535373978</v>
      </c>
      <c r="M82" s="92">
        <v>0.07778606548472786</v>
      </c>
      <c r="N82" s="93">
        <v>1.8733635716383767</v>
      </c>
      <c r="O82" s="93">
        <v>1.793227265275769</v>
      </c>
      <c r="P82" s="93">
        <v>12.99488267622939</v>
      </c>
      <c r="Q82" s="93">
        <v>18.236451370824643</v>
      </c>
      <c r="R82" s="93">
        <v>3.3544071437629146</v>
      </c>
      <c r="S82" s="93">
        <v>25.516771973080246</v>
      </c>
      <c r="T82" s="92">
        <v>0.20688209968168178</v>
      </c>
      <c r="U82" s="92">
        <v>0.017105806666050924</v>
      </c>
      <c r="V82" s="92">
        <v>0.016775263730341338</v>
      </c>
      <c r="W82" s="92">
        <v>0.38919476510890716</v>
      </c>
      <c r="X82" s="92">
        <v>0.15775090853595994</v>
      </c>
      <c r="Y82" s="92">
        <v>0.4386597710124806</v>
      </c>
      <c r="Z82" s="92">
        <v>0.43865977101248066</v>
      </c>
    </row>
    <row r="83" ht="12.0" customHeight="1">
      <c r="A83" s="90" t="s">
        <v>253</v>
      </c>
      <c r="B83" s="91">
        <v>119.0</v>
      </c>
      <c r="C83" s="92">
        <v>0.007386166666666657</v>
      </c>
      <c r="D83" s="92">
        <v>0.12624515720850257</v>
      </c>
      <c r="E83" s="92">
        <v>0.09818276040297558</v>
      </c>
      <c r="F83" s="92">
        <v>0.30539700936806236</v>
      </c>
      <c r="G83" s="93">
        <v>1.3457972444617816</v>
      </c>
      <c r="H83" s="93">
        <v>1.1905959324405753</v>
      </c>
      <c r="I83" s="92">
        <v>0.1071847879492333</v>
      </c>
      <c r="J83" s="92">
        <v>0.687381314096717</v>
      </c>
      <c r="K83" s="92">
        <v>0.0513</v>
      </c>
      <c r="L83" s="92">
        <v>0.094811564957581</v>
      </c>
      <c r="M83" s="92">
        <v>0.10042711376174676</v>
      </c>
      <c r="N83" s="93">
        <v>0.8773670678253438</v>
      </c>
      <c r="O83" s="93">
        <v>2.399952093143994</v>
      </c>
      <c r="P83" s="93">
        <v>10.253947468979522</v>
      </c>
      <c r="Q83" s="93">
        <v>15.438827505026278</v>
      </c>
      <c r="R83" s="93">
        <v>2.089051077495403</v>
      </c>
      <c r="S83" s="93">
        <v>52.53681017018494</v>
      </c>
      <c r="T83" s="92">
        <v>0.17878802681845973</v>
      </c>
      <c r="U83" s="92">
        <v>0.033714805223494605</v>
      </c>
      <c r="V83" s="92">
        <v>0.04801671635699604</v>
      </c>
      <c r="W83" s="92">
        <v>0.35413766578581457</v>
      </c>
      <c r="X83" s="92">
        <v>0.08303706289685261</v>
      </c>
      <c r="Y83" s="92">
        <v>0.18465623564230405</v>
      </c>
      <c r="Z83" s="92">
        <v>0.18465623564230405</v>
      </c>
    </row>
    <row r="84" ht="12.0" customHeight="1">
      <c r="A84" s="90" t="s">
        <v>254</v>
      </c>
      <c r="B84" s="91">
        <v>759.0</v>
      </c>
      <c r="C84" s="92">
        <v>0.1079803618421053</v>
      </c>
      <c r="D84" s="92">
        <v>0.2041246174763959</v>
      </c>
      <c r="E84" s="92">
        <v>0.17140158745971842</v>
      </c>
      <c r="F84" s="92">
        <v>0.32812886046924195</v>
      </c>
      <c r="G84" s="93">
        <v>1.3530869833913266</v>
      </c>
      <c r="H84" s="93">
        <v>1.336718716800672</v>
      </c>
      <c r="I84" s="92">
        <v>0.11767640386628825</v>
      </c>
      <c r="J84" s="92">
        <v>0.6875969156383483</v>
      </c>
      <c r="K84" s="92">
        <v>0.0513</v>
      </c>
      <c r="L84" s="92">
        <v>0.052272846013505944</v>
      </c>
      <c r="M84" s="92">
        <v>0.11340224122790762</v>
      </c>
      <c r="N84" s="93">
        <v>0.90908591309751</v>
      </c>
      <c r="O84" s="93">
        <v>6.178562749444485</v>
      </c>
      <c r="P84" s="93">
        <v>20.732110319347456</v>
      </c>
      <c r="Q84" s="93">
        <v>31.85513829355149</v>
      </c>
      <c r="R84" s="93">
        <v>4.550048387270475</v>
      </c>
      <c r="S84" s="93">
        <v>145.12903590026912</v>
      </c>
      <c r="T84" s="92">
        <v>0.07586594014787262</v>
      </c>
      <c r="U84" s="92">
        <v>0.09953904123010297</v>
      </c>
      <c r="V84" s="92">
        <v>0.16703907907287494</v>
      </c>
      <c r="W84" s="92">
        <v>1.418252604271513</v>
      </c>
      <c r="X84" s="92">
        <v>0.14780695984706135</v>
      </c>
      <c r="Y84" s="92">
        <v>0.07218042076693683</v>
      </c>
      <c r="Z84" s="92">
        <v>0.07218042076693687</v>
      </c>
    </row>
    <row r="85" ht="12.0" customHeight="1">
      <c r="A85" s="90" t="s">
        <v>255</v>
      </c>
      <c r="B85" s="91">
        <v>991.0</v>
      </c>
      <c r="C85" s="92">
        <v>0.09530597539543068</v>
      </c>
      <c r="D85" s="92">
        <v>0.23799583236728739</v>
      </c>
      <c r="E85" s="92">
        <v>0.21965508883724438</v>
      </c>
      <c r="F85" s="92">
        <v>0.2303760791143237</v>
      </c>
      <c r="G85" s="93">
        <v>1.0994038821247805</v>
      </c>
      <c r="H85" s="93">
        <v>1.1234757783034255</v>
      </c>
      <c r="I85" s="92">
        <v>0.10236556088218594</v>
      </c>
      <c r="J85" s="92">
        <v>0.6233639683165826</v>
      </c>
      <c r="K85" s="92">
        <v>0.0463</v>
      </c>
      <c r="L85" s="92">
        <v>0.08135061602194686</v>
      </c>
      <c r="M85" s="92">
        <v>0.09667463291025931</v>
      </c>
      <c r="N85" s="93">
        <v>1.0349189402995116</v>
      </c>
      <c r="O85" s="93">
        <v>4.489329810094938</v>
      </c>
      <c r="P85" s="93">
        <v>14.240887434402943</v>
      </c>
      <c r="Q85" s="93">
        <v>18.26725913482484</v>
      </c>
      <c r="R85" s="93">
        <v>4.40809122362255</v>
      </c>
      <c r="S85" s="93">
        <v>69.26253834691721</v>
      </c>
      <c r="T85" s="92">
        <v>0.1298169760526808</v>
      </c>
      <c r="U85" s="92">
        <v>0.04017937344109437</v>
      </c>
      <c r="V85" s="92">
        <v>0.11302248962633595</v>
      </c>
      <c r="W85" s="92">
        <v>0.7124109154679222</v>
      </c>
      <c r="X85" s="92">
        <v>0.17726921945929644</v>
      </c>
      <c r="Y85" s="92">
        <v>0.37913680987358667</v>
      </c>
      <c r="Z85" s="92">
        <v>0.37913680987358667</v>
      </c>
    </row>
    <row r="86" ht="12.0" customHeight="1">
      <c r="A86" s="90" t="s">
        <v>256</v>
      </c>
      <c r="B86" s="91">
        <v>757.0</v>
      </c>
      <c r="C86" s="92">
        <v>0.058238591269841294</v>
      </c>
      <c r="D86" s="92">
        <v>0.04832896522924368</v>
      </c>
      <c r="E86" s="92">
        <v>0.0521759468920529</v>
      </c>
      <c r="F86" s="92">
        <v>0.29211953588691564</v>
      </c>
      <c r="G86" s="93">
        <v>0.7936037514294845</v>
      </c>
      <c r="H86" s="93">
        <v>1.2778479798056772</v>
      </c>
      <c r="I86" s="92">
        <v>0.11344948495004763</v>
      </c>
      <c r="J86" s="92">
        <v>0.5422687342347928</v>
      </c>
      <c r="K86" s="92">
        <v>0.0463</v>
      </c>
      <c r="L86" s="92">
        <v>0.4734004534773777</v>
      </c>
      <c r="M86" s="92">
        <v>0.07508535602512195</v>
      </c>
      <c r="N86" s="93">
        <v>1.247857901136761</v>
      </c>
      <c r="O86" s="93">
        <v>0.7832779133427004</v>
      </c>
      <c r="P86" s="93">
        <v>7.4674896847772185</v>
      </c>
      <c r="Q86" s="93">
        <v>15.36340515143624</v>
      </c>
      <c r="R86" s="93">
        <v>0.9441074475809065</v>
      </c>
      <c r="S86" s="93">
        <v>47.445748658430055</v>
      </c>
      <c r="T86" s="92">
        <v>0.1306292360850182</v>
      </c>
      <c r="U86" s="92">
        <v>0.05682582568601243</v>
      </c>
      <c r="V86" s="92">
        <v>0.05831633910624415</v>
      </c>
      <c r="W86" s="92">
        <v>1.7995108777852311</v>
      </c>
      <c r="X86" s="92">
        <v>0.006452686587835515</v>
      </c>
      <c r="Y86" s="92">
        <v>5.198798134682698</v>
      </c>
      <c r="Z86" s="92">
        <v>5.198798134682698</v>
      </c>
    </row>
    <row r="87" ht="12.0" customHeight="1">
      <c r="A87" s="90" t="s">
        <v>257</v>
      </c>
      <c r="B87" s="91">
        <v>117.0</v>
      </c>
      <c r="C87" s="92">
        <v>0.09087036144578312</v>
      </c>
      <c r="D87" s="92">
        <v>0.1349706546570089</v>
      </c>
      <c r="E87" s="92">
        <v>0.09687192191933393</v>
      </c>
      <c r="F87" s="92">
        <v>0.29452203112775605</v>
      </c>
      <c r="G87" s="93">
        <v>0.8758552461906605</v>
      </c>
      <c r="H87" s="93">
        <v>1.166899420281364</v>
      </c>
      <c r="I87" s="92">
        <v>0.10548337837620193</v>
      </c>
      <c r="J87" s="92">
        <v>0.47570358715545147</v>
      </c>
      <c r="K87" s="92">
        <v>0.0413</v>
      </c>
      <c r="L87" s="92">
        <v>0.32787896570569164</v>
      </c>
      <c r="M87" s="92">
        <v>0.08037657827362228</v>
      </c>
      <c r="N87" s="93">
        <v>0.8268877913422732</v>
      </c>
      <c r="O87" s="93">
        <v>2.0039241881595364</v>
      </c>
      <c r="P87" s="93">
        <v>6.41564769175105</v>
      </c>
      <c r="Q87" s="93">
        <v>14.706058631455894</v>
      </c>
      <c r="R87" s="93">
        <v>1.7388995728535925</v>
      </c>
      <c r="S87" s="93">
        <v>24.45594593268042</v>
      </c>
      <c r="T87" s="92">
        <v>-0.06976778172986209</v>
      </c>
      <c r="U87" s="92">
        <v>0.17838108630486282</v>
      </c>
      <c r="V87" s="92">
        <v>0.09047161496616891</v>
      </c>
      <c r="W87" s="92">
        <v>1.0291164233458576</v>
      </c>
      <c r="X87" s="92">
        <v>0.23023966687072345</v>
      </c>
      <c r="Y87" s="92">
        <v>0.28097088677194954</v>
      </c>
      <c r="Z87" s="92">
        <v>0.2809708867719496</v>
      </c>
    </row>
    <row r="88" ht="12.0" customHeight="1">
      <c r="A88" s="90" t="s">
        <v>258</v>
      </c>
      <c r="B88" s="91">
        <v>484.0</v>
      </c>
      <c r="C88" s="92">
        <v>0.05848147692307693</v>
      </c>
      <c r="D88" s="92">
        <v>0.12383026724931454</v>
      </c>
      <c r="E88" s="92">
        <v>0.11524527140899947</v>
      </c>
      <c r="F88" s="92">
        <v>0.19920587784202257</v>
      </c>
      <c r="G88" s="93">
        <v>1.1496179609002264</v>
      </c>
      <c r="H88" s="93">
        <v>1.1757786115764959</v>
      </c>
      <c r="I88" s="92">
        <v>0.10612090431119241</v>
      </c>
      <c r="J88" s="92">
        <v>0.5738453076648891</v>
      </c>
      <c r="K88" s="92">
        <v>0.0463</v>
      </c>
      <c r="L88" s="92">
        <v>0.11720065747464131</v>
      </c>
      <c r="M88" s="92">
        <v>0.09748193786287028</v>
      </c>
      <c r="N88" s="93">
        <v>1.04594946085751</v>
      </c>
      <c r="O88" s="93">
        <v>2.195354129795325</v>
      </c>
      <c r="P88" s="93">
        <v>12.075787389715016</v>
      </c>
      <c r="Q88" s="93">
        <v>16.615017146060953</v>
      </c>
      <c r="R88" s="93">
        <v>2.7319468835259606</v>
      </c>
      <c r="S88" s="93">
        <v>107.8315557408082</v>
      </c>
      <c r="T88" s="92">
        <v>0.1712702907192912</v>
      </c>
      <c r="U88" s="92">
        <v>0.031369039031874595</v>
      </c>
      <c r="V88" s="92">
        <v>0.04114483494789594</v>
      </c>
      <c r="W88" s="92">
        <v>0.43568773642989883</v>
      </c>
      <c r="X88" s="92">
        <v>0.13721503352127726</v>
      </c>
      <c r="Y88" s="92">
        <v>0.40948424718981385</v>
      </c>
      <c r="Z88" s="92">
        <v>0.4094842471898139</v>
      </c>
    </row>
    <row r="89" ht="12.0" customHeight="1">
      <c r="A89" s="90" t="s">
        <v>259</v>
      </c>
      <c r="B89" s="91">
        <v>308.0</v>
      </c>
      <c r="C89" s="92">
        <v>0.05528619999999998</v>
      </c>
      <c r="D89" s="92">
        <v>0.16072059682755446</v>
      </c>
      <c r="E89" s="92">
        <v>0.1363959141108868</v>
      </c>
      <c r="F89" s="92">
        <v>0.2770126233040002</v>
      </c>
      <c r="G89" s="93">
        <v>0.6923087302086767</v>
      </c>
      <c r="H89" s="93">
        <v>1.0125563843530923</v>
      </c>
      <c r="I89" s="92">
        <v>0.09440154839655203</v>
      </c>
      <c r="J89" s="92">
        <v>0.5050183768651593</v>
      </c>
      <c r="K89" s="92">
        <v>0.0463</v>
      </c>
      <c r="L89" s="92">
        <v>0.386331800243058</v>
      </c>
      <c r="M89" s="92">
        <v>0.07045224190465743</v>
      </c>
      <c r="N89" s="93">
        <v>0.992531030163372</v>
      </c>
      <c r="O89" s="93">
        <v>2.019398391535812</v>
      </c>
      <c r="P89" s="93">
        <v>5.912100636637643</v>
      </c>
      <c r="Q89" s="93">
        <v>12.450611723649809</v>
      </c>
      <c r="R89" s="93">
        <v>1.9475851233595607</v>
      </c>
      <c r="S89" s="93">
        <v>29.53478940035827</v>
      </c>
      <c r="T89" s="92">
        <v>-0.006520904062876622</v>
      </c>
      <c r="U89" s="92">
        <v>0.13548812558948156</v>
      </c>
      <c r="V89" s="92">
        <v>0.008275762418400043</v>
      </c>
      <c r="W89" s="92">
        <v>0.09493558900173925</v>
      </c>
      <c r="X89" s="92">
        <v>0.14912462421634548</v>
      </c>
      <c r="Y89" s="92">
        <v>0.6130695531724586</v>
      </c>
      <c r="Z89" s="92">
        <v>0.6130695531724586</v>
      </c>
    </row>
    <row r="90" ht="12.0" customHeight="1">
      <c r="A90" s="90" t="s">
        <v>260</v>
      </c>
      <c r="B90" s="91">
        <v>61.0</v>
      </c>
      <c r="C90" s="92">
        <v>0.0838436111111111</v>
      </c>
      <c r="D90" s="92">
        <v>0.2860763457853918</v>
      </c>
      <c r="E90" s="92">
        <v>0.5226599904003606</v>
      </c>
      <c r="F90" s="92">
        <v>0.2923947518453904</v>
      </c>
      <c r="G90" s="93">
        <v>0.6878811813411236</v>
      </c>
      <c r="H90" s="93">
        <v>0.7650377344877344</v>
      </c>
      <c r="I90" s="92">
        <v>0.07662970933621933</v>
      </c>
      <c r="J90" s="92">
        <v>0.39027808913861767</v>
      </c>
      <c r="K90" s="92">
        <v>0.0413</v>
      </c>
      <c r="L90" s="92">
        <v>0.1443386517561683</v>
      </c>
      <c r="M90" s="92">
        <v>0.0697419108284332</v>
      </c>
      <c r="N90" s="93">
        <v>2.236365604941832</v>
      </c>
      <c r="O90" s="93">
        <v>3.6799012808619764</v>
      </c>
      <c r="P90" s="93">
        <v>11.594622436717305</v>
      </c>
      <c r="Q90" s="93">
        <v>12.847875874664446</v>
      </c>
      <c r="R90" s="93">
        <v>10.804818435158696</v>
      </c>
      <c r="S90" s="93">
        <v>25.410526260507602</v>
      </c>
      <c r="T90" s="92">
        <v>0.16902336040397364</v>
      </c>
      <c r="U90" s="92">
        <v>0.03260200392545502</v>
      </c>
      <c r="V90" s="92">
        <v>0.020235377957497937</v>
      </c>
      <c r="W90" s="92">
        <v>0.11394589595372069</v>
      </c>
      <c r="X90" s="92">
        <v>0.596424173585215</v>
      </c>
      <c r="Y90" s="92">
        <v>0.7094616232456848</v>
      </c>
      <c r="Z90" s="92">
        <v>0.7094616232456848</v>
      </c>
    </row>
    <row r="91" ht="12.0" customHeight="1">
      <c r="A91" s="90" t="s">
        <v>261</v>
      </c>
      <c r="B91" s="91">
        <v>225.0</v>
      </c>
      <c r="C91" s="92">
        <v>0.10452225806451604</v>
      </c>
      <c r="D91" s="92">
        <v>0.08654923367510273</v>
      </c>
      <c r="E91" s="92">
        <v>0.11570119082939657</v>
      </c>
      <c r="F91" s="92">
        <v>0.3004464162678787</v>
      </c>
      <c r="G91" s="93">
        <v>0.6951907453941932</v>
      </c>
      <c r="H91" s="93">
        <v>0.8796557364608663</v>
      </c>
      <c r="I91" s="92">
        <v>0.0848592818778902</v>
      </c>
      <c r="J91" s="92">
        <v>0.4281167789768199</v>
      </c>
      <c r="K91" s="92">
        <v>0.0413</v>
      </c>
      <c r="L91" s="92">
        <v>0.3188830117054614</v>
      </c>
      <c r="M91" s="92">
        <v>0.06701800636991079</v>
      </c>
      <c r="N91" s="93">
        <v>1.694741117869588</v>
      </c>
      <c r="O91" s="93">
        <v>1.3225260757360613</v>
      </c>
      <c r="P91" s="93">
        <v>9.309076043326924</v>
      </c>
      <c r="Q91" s="93">
        <v>15.201708599679716</v>
      </c>
      <c r="R91" s="93">
        <v>2.364571720508937</v>
      </c>
      <c r="S91" s="93">
        <v>29.78144882336573</v>
      </c>
      <c r="T91" s="92">
        <v>0.03367710008074689</v>
      </c>
      <c r="U91" s="92">
        <v>0.04149789458245024</v>
      </c>
      <c r="V91" s="92">
        <v>0.017794421499237496</v>
      </c>
      <c r="W91" s="92">
        <v>0.5133129825573709</v>
      </c>
      <c r="X91" s="92">
        <v>0.1388551811309621</v>
      </c>
      <c r="Y91" s="92">
        <v>0.5224597568540835</v>
      </c>
      <c r="Z91" s="92">
        <v>0.5224597568540835</v>
      </c>
    </row>
    <row r="92" ht="12.0" customHeight="1">
      <c r="A92" s="90" t="s">
        <v>262</v>
      </c>
      <c r="B92" s="91">
        <v>53.0</v>
      </c>
      <c r="C92" s="92">
        <v>0.05045318181818183</v>
      </c>
      <c r="D92" s="92">
        <v>0.21364458532265324</v>
      </c>
      <c r="E92" s="92">
        <v>0.08877936532339316</v>
      </c>
      <c r="F92" s="92">
        <v>0.3136089137309603</v>
      </c>
      <c r="G92" s="93">
        <v>0.8086398801584369</v>
      </c>
      <c r="H92" s="93">
        <v>1.0010446098346097</v>
      </c>
      <c r="I92" s="92">
        <v>0.09357500298612498</v>
      </c>
      <c r="J92" s="92">
        <v>0.32268854644720063</v>
      </c>
      <c r="K92" s="92">
        <v>0.0413</v>
      </c>
      <c r="L92" s="92">
        <v>0.26236305674070365</v>
      </c>
      <c r="M92" s="92">
        <v>0.0766092951385385</v>
      </c>
      <c r="N92" s="93">
        <v>0.5562782789302152</v>
      </c>
      <c r="O92" s="93">
        <v>3.285079730936581</v>
      </c>
      <c r="P92" s="93">
        <v>10.319708446579561</v>
      </c>
      <c r="Q92" s="93">
        <v>15.467133300114313</v>
      </c>
      <c r="R92" s="93">
        <v>2.5195573846123005</v>
      </c>
      <c r="S92" s="93">
        <v>25.94851151798966</v>
      </c>
      <c r="T92" s="92">
        <v>-3.982974269297578E-4</v>
      </c>
      <c r="U92" s="92">
        <v>0.15756369471040899</v>
      </c>
      <c r="V92" s="92">
        <v>0.12020361081403946</v>
      </c>
      <c r="W92" s="92">
        <v>0.8173727339464978</v>
      </c>
      <c r="X92" s="92">
        <v>0.1383248207977021</v>
      </c>
      <c r="Y92" s="92">
        <v>0.2843695782903994</v>
      </c>
      <c r="Z92" s="92">
        <v>0.28436957829039944</v>
      </c>
    </row>
    <row r="93" ht="12.0" customHeight="1">
      <c r="A93" s="90" t="s">
        <v>263</v>
      </c>
      <c r="B93" s="91">
        <v>190.0</v>
      </c>
      <c r="C93" s="92">
        <v>0.05419385185185179</v>
      </c>
      <c r="D93" s="92">
        <v>0.07607458919930235</v>
      </c>
      <c r="E93" s="92">
        <v>0.09194745389818676</v>
      </c>
      <c r="F93" s="92">
        <v>0.33701485381406493</v>
      </c>
      <c r="G93" s="93">
        <v>0.6812257166252506</v>
      </c>
      <c r="H93" s="93">
        <v>0.9562105999331432</v>
      </c>
      <c r="I93" s="92">
        <v>0.09035592107519969</v>
      </c>
      <c r="J93" s="92">
        <v>0.4199789317473128</v>
      </c>
      <c r="K93" s="92">
        <v>0.0413</v>
      </c>
      <c r="L93" s="92">
        <v>0.38573102721704267</v>
      </c>
      <c r="M93" s="92">
        <v>0.06665432282056558</v>
      </c>
      <c r="N93" s="93">
        <v>1.559317152185179</v>
      </c>
      <c r="O93" s="93">
        <v>1.1537135369089977</v>
      </c>
      <c r="P93" s="93">
        <v>8.213160698059985</v>
      </c>
      <c r="Q93" s="93">
        <v>14.943722685890638</v>
      </c>
      <c r="R93" s="93">
        <v>2.3284674861171015</v>
      </c>
      <c r="S93" s="93">
        <v>29.55984968589018</v>
      </c>
      <c r="T93" s="92">
        <v>0.04804541637785241</v>
      </c>
      <c r="U93" s="92">
        <v>0.09689550520446309</v>
      </c>
      <c r="V93" s="92">
        <v>0.08132753613627446</v>
      </c>
      <c r="W93" s="92">
        <v>1.6749823107552773</v>
      </c>
      <c r="X93" s="92">
        <v>0.10506657826775916</v>
      </c>
      <c r="Y93" s="92">
        <v>0.26026971023012646</v>
      </c>
      <c r="Z93" s="92">
        <v>0.26026971023012646</v>
      </c>
    </row>
    <row r="94" ht="12.0" customHeight="1">
      <c r="A94" s="90" t="s">
        <v>264</v>
      </c>
      <c r="B94" s="91">
        <v>33.0</v>
      </c>
      <c r="C94" s="92">
        <v>0.07554999999999999</v>
      </c>
      <c r="D94" s="92">
        <v>0.1938458419608086</v>
      </c>
      <c r="E94" s="92">
        <v>0.0637732037955155</v>
      </c>
      <c r="F94" s="92">
        <v>0.08746744791666666</v>
      </c>
      <c r="G94" s="93">
        <v>0.6102172645522093</v>
      </c>
      <c r="H94" s="93">
        <v>0.8592464468401968</v>
      </c>
      <c r="I94" s="92">
        <v>0.08339389488312614</v>
      </c>
      <c r="J94" s="92">
        <v>0.5805409982504233</v>
      </c>
      <c r="K94" s="92">
        <v>0.0463</v>
      </c>
      <c r="L94" s="92">
        <v>0.36240892479684245</v>
      </c>
      <c r="M94" s="92">
        <v>0.06491687635657716</v>
      </c>
      <c r="N94" s="93">
        <v>0.35822103691696977</v>
      </c>
      <c r="O94" s="93">
        <v>6.887064041476012</v>
      </c>
      <c r="P94" s="93">
        <v>14.408126453952656</v>
      </c>
      <c r="Q94" s="93">
        <v>22.916130636835288</v>
      </c>
      <c r="R94" s="93">
        <v>2.36492557816313</v>
      </c>
      <c r="S94" s="93">
        <v>89.4765649228026</v>
      </c>
      <c r="T94" s="92">
        <v>-1.184226635693987</v>
      </c>
      <c r="U94" s="92">
        <v>0.10356793922219652</v>
      </c>
      <c r="V94" s="92">
        <v>0.16100928774998072</v>
      </c>
      <c r="W94" s="92">
        <v>0.9108842335933741</v>
      </c>
      <c r="X94" s="92">
        <v>-0.07146940759605128</v>
      </c>
      <c r="Y94" s="92">
        <v>4.5428240740740737E-4</v>
      </c>
      <c r="Z94" s="92">
        <v>4.5428240740741366E-4</v>
      </c>
    </row>
    <row r="95" ht="12.0" customHeight="1">
      <c r="A95" s="90" t="s">
        <v>265</v>
      </c>
      <c r="B95" s="91">
        <v>56.0</v>
      </c>
      <c r="C95" s="92">
        <v>0.0199932075471698</v>
      </c>
      <c r="D95" s="92">
        <v>0.09938807680746296</v>
      </c>
      <c r="E95" s="92">
        <v>0.07443793392650304</v>
      </c>
      <c r="F95" s="92">
        <v>0.32690865069239977</v>
      </c>
      <c r="G95" s="93">
        <v>0.5117307144947796</v>
      </c>
      <c r="H95" s="93">
        <v>0.7975391067266066</v>
      </c>
      <c r="I95" s="92">
        <v>0.07896330786297036</v>
      </c>
      <c r="J95" s="92">
        <v>0.32084516160356347</v>
      </c>
      <c r="K95" s="92">
        <v>0.0413</v>
      </c>
      <c r="L95" s="92">
        <v>0.4572002620480706</v>
      </c>
      <c r="M95" s="92">
        <v>0.05607892239164755</v>
      </c>
      <c r="N95" s="93">
        <v>0.9909969907617097</v>
      </c>
      <c r="O95" s="93">
        <v>1.4068398862259404</v>
      </c>
      <c r="P95" s="93">
        <v>8.285292250740271</v>
      </c>
      <c r="Q95" s="93">
        <v>14.135365704774934</v>
      </c>
      <c r="R95" s="93">
        <v>1.4466747656832715</v>
      </c>
      <c r="S95" s="93">
        <v>28.987688387604095</v>
      </c>
      <c r="T95" s="92">
        <v>0.008615818755454039</v>
      </c>
      <c r="U95" s="92">
        <v>0.113724581631343</v>
      </c>
      <c r="V95" s="92">
        <v>0.06167793525830309</v>
      </c>
      <c r="W95" s="92">
        <v>0.8735168829981749</v>
      </c>
      <c r="X95" s="92">
        <v>0.020213261887612324</v>
      </c>
      <c r="Y95" s="92">
        <v>3.5798881287999187</v>
      </c>
      <c r="Z95" s="92">
        <v>3.5798881287999187</v>
      </c>
    </row>
    <row r="96" ht="12.0" customHeight="1">
      <c r="A96" s="90" t="s">
        <v>266</v>
      </c>
      <c r="B96" s="91">
        <v>98.0</v>
      </c>
      <c r="C96" s="92">
        <v>0.1298354545454545</v>
      </c>
      <c r="D96" s="92">
        <v>0.26217874447261286</v>
      </c>
      <c r="E96" s="92">
        <v>0.09187542329684634</v>
      </c>
      <c r="F96" s="92">
        <v>0.20049350601802887</v>
      </c>
      <c r="G96" s="93">
        <v>0.7294423893450088</v>
      </c>
      <c r="H96" s="93">
        <v>0.9754995651196495</v>
      </c>
      <c r="I96" s="92">
        <v>0.09174086877559083</v>
      </c>
      <c r="J96" s="92">
        <v>0.42616958360273616</v>
      </c>
      <c r="K96" s="92">
        <v>0.0413</v>
      </c>
      <c r="L96" s="92">
        <v>0.3289131772829606</v>
      </c>
      <c r="M96" s="92">
        <v>0.0710749680951625</v>
      </c>
      <c r="N96" s="93">
        <v>0.4141242830485641</v>
      </c>
      <c r="O96" s="93">
        <v>4.954969987034935</v>
      </c>
      <c r="P96" s="93">
        <v>12.826428535249653</v>
      </c>
      <c r="Q96" s="93">
        <v>18.598883269443746</v>
      </c>
      <c r="R96" s="93">
        <v>2.152763089561526</v>
      </c>
      <c r="S96" s="93">
        <v>51.53596935270186</v>
      </c>
      <c r="T96" s="92">
        <v>0.06247698668368824</v>
      </c>
      <c r="U96" s="92">
        <v>0.19009316244304095</v>
      </c>
      <c r="V96" s="92">
        <v>0.13732319733792656</v>
      </c>
      <c r="W96" s="92">
        <v>0.7255304205240231</v>
      </c>
      <c r="X96" s="92">
        <v>0.13686094822320677</v>
      </c>
      <c r="Y96" s="92">
        <v>0.5595098100196721</v>
      </c>
      <c r="Z96" s="92">
        <v>0.5595098100196721</v>
      </c>
    </row>
    <row r="97" ht="12.0" customHeight="1">
      <c r="A97" s="90" t="str">
        <f t="shared" ref="A97:B97" si="1">'[1]Master data'!A97</f>
        <v>#REF!</v>
      </c>
      <c r="B97" s="91" t="str">
        <f t="shared" si="1"/>
        <v>#REF!</v>
      </c>
      <c r="C97" s="92" t="str">
        <f>'[1]Hist Growth'!D97</f>
        <v>#REF!</v>
      </c>
      <c r="D97" s="92" t="str">
        <f>'[1]Margins'!H98</f>
        <v>#REF!</v>
      </c>
      <c r="E97" s="92" t="str">
        <f>'[1]Return on capital'!H97</f>
        <v>#REF!</v>
      </c>
      <c r="F97" s="92" t="str">
        <f>'[1]Tax rates'!D97</f>
        <v>#REF!</v>
      </c>
      <c r="G97" s="93" t="str">
        <f>'[1]Beta'!H97</f>
        <v>#REF!</v>
      </c>
      <c r="H97" s="93" t="str">
        <f>'[1]Beta'!C97</f>
        <v>#REF!</v>
      </c>
      <c r="I97" s="92" t="str">
        <f>'[1]WACC'!D108</f>
        <v>#REF!</v>
      </c>
      <c r="J97" s="92" t="str">
        <f>'[1]optvar'!C102</f>
        <v>#REF!</v>
      </c>
      <c r="K97" s="92" t="str">
        <f>'[1]WACC'!G108</f>
        <v>#REF!</v>
      </c>
      <c r="L97" s="92" t="str">
        <f>'[1]Debt fundamentals'!F97</f>
        <v>#REF!</v>
      </c>
      <c r="M97" s="92" t="str">
        <f>'[1]WACC'!K108</f>
        <v>#REF!</v>
      </c>
      <c r="N97" s="93" t="str">
        <f>'[1]Cap Ex'!J97</f>
        <v>#REF!</v>
      </c>
      <c r="O97" s="93" t="str">
        <f>'[1]PS'!E97</f>
        <v>#REF!</v>
      </c>
      <c r="P97" s="93" t="str">
        <f t="shared" ref="P97:Q97" si="2">'[1]EVEBITDA'!D97</f>
        <v>#REF!</v>
      </c>
      <c r="Q97" s="93" t="str">
        <f t="shared" si="2"/>
        <v>#REF!</v>
      </c>
      <c r="R97" s="93" t="str">
        <f>'[1]PBV'!C97</f>
        <v>#REF!</v>
      </c>
      <c r="S97" s="93" t="str">
        <f>'[1]PE'!D97</f>
        <v>#REF!</v>
      </c>
      <c r="T97" s="92" t="str">
        <f>'[1]Working capital'!F97</f>
        <v>#REF!</v>
      </c>
      <c r="U97" s="92" t="str">
        <f>'[1]Summary sheet uValue'!G106</f>
        <v>#REF!</v>
      </c>
      <c r="V97" s="92" t="str">
        <f>'[1]Cap Ex'!H97</f>
        <v>#REF!</v>
      </c>
      <c r="W97" s="92" t="str">
        <f>'[1]fundgrEB'!D97</f>
        <v>#REF!</v>
      </c>
      <c r="X97" s="92" t="str">
        <f>'[1]Fundgr'!C97</f>
        <v>#REF!</v>
      </c>
      <c r="Y97" s="92" t="str">
        <f>'[1]Dividend fundamentals'!C97</f>
        <v>#REF!</v>
      </c>
      <c r="Z97" s="92" t="str">
        <f>1-'[1]Fundgr'!D97</f>
        <v>#REF!</v>
      </c>
    </row>
    <row r="98" ht="12.75" customHeight="1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ht="12.75" customHeight="1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ht="12.75" customHeight="1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ht="12.75" customHeight="1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ht="12.75" customHeight="1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ht="12.75" customHeight="1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ht="12.75" customHeight="1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ht="12.75" customHeight="1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ht="12.75" customHeight="1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ht="12.75" customHeight="1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ht="12.75" customHeight="1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ht="12.75" customHeight="1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ht="12.75" customHeight="1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ht="12.75" customHeight="1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ht="12.75" customHeight="1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ht="12.75" customHeight="1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ht="12.75" customHeight="1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ht="12.75" customHeight="1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ht="12.75" customHeight="1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ht="12.75" customHeight="1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ht="12.75" customHeight="1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ht="12.75" customHeight="1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ht="12.75" customHeight="1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ht="12.75" customHeight="1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ht="12.75" customHeight="1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ht="12.75" customHeight="1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ht="12.75" customHeight="1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ht="12.75" customHeight="1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ht="12.75" customHeight="1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ht="12.75" customHeight="1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ht="12.75" customHeight="1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ht="12.75" customHeight="1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ht="12.75" customHeight="1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ht="12.75" customHeight="1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ht="12.75" customHeight="1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ht="12.75" customHeight="1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ht="12.75" customHeight="1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ht="12.75" customHeight="1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ht="12.75" customHeight="1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ht="12.75" customHeight="1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ht="12.75" customHeight="1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ht="12.75" customHeight="1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ht="12.75" customHeight="1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ht="12.75" customHeight="1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ht="12.75" customHeight="1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</row>
    <row r="143" ht="12.75" customHeight="1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</row>
    <row r="144" ht="12.75" customHeight="1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</row>
    <row r="145" ht="12.75" customHeight="1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ht="12.75" customHeight="1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</row>
    <row r="147" ht="12.75" customHeight="1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</row>
    <row r="148" ht="12.75" customHeight="1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</row>
    <row r="149" ht="12.75" customHeight="1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</row>
    <row r="150" ht="12.75" customHeight="1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</row>
    <row r="151" ht="12.75" customHeight="1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</row>
    <row r="152" ht="12.75" customHeight="1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</row>
    <row r="153" ht="12.75" customHeight="1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ht="12.75" customHeight="1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</row>
    <row r="155" ht="12.75" customHeight="1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</row>
    <row r="156" ht="12.75" customHeight="1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</row>
    <row r="157" ht="12.75" customHeight="1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</row>
    <row r="158" ht="12.75" customHeight="1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</row>
    <row r="159" ht="12.75" customHeight="1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</row>
    <row r="160" ht="12.75" customHeight="1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</row>
    <row r="161" ht="12.75" customHeight="1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</row>
    <row r="162" ht="12.75" customHeight="1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</row>
    <row r="163" ht="12.75" customHeight="1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</row>
    <row r="164" ht="12.75" customHeight="1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</row>
    <row r="165" ht="12.75" customHeight="1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</row>
    <row r="166" ht="12.75" customHeight="1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</row>
    <row r="167" ht="12.75" customHeight="1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</row>
    <row r="168" ht="12.75" customHeight="1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</row>
    <row r="169" ht="12.75" customHeight="1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</row>
    <row r="170" ht="12.75" customHeight="1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</row>
    <row r="171" ht="12.75" customHeight="1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</row>
    <row r="172" ht="12.75" customHeight="1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</row>
    <row r="173" ht="12.75" customHeight="1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</row>
    <row r="174" ht="12.75" customHeight="1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</row>
    <row r="175" ht="12.75" customHeight="1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</row>
    <row r="176" ht="12.75" customHeight="1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</row>
    <row r="177" ht="12.75" customHeight="1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</row>
    <row r="178" ht="12.75" customHeight="1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</row>
    <row r="179" ht="12.75" customHeight="1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</row>
    <row r="180" ht="12.75" customHeight="1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</row>
    <row r="181" ht="12.75" customHeight="1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</row>
    <row r="182" ht="12.75" customHeight="1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ht="12.75" customHeight="1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ht="12.75" customHeight="1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</row>
    <row r="185" ht="12.75" customHeight="1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ht="12.75" customHeight="1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ht="12.75" customHeight="1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ht="12.75" customHeight="1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ht="12.75" customHeight="1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ht="12.75" customHeight="1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ht="12.75" customHeight="1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ht="12.75" customHeight="1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ht="12.75" customHeight="1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ht="12.75" customHeight="1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ht="12.75" customHeight="1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ht="12.75" customHeight="1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ht="12.75" customHeight="1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ht="12.75" customHeight="1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ht="12.75" customHeight="1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ht="12.75" customHeight="1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ht="12.75" customHeight="1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ht="12.75" customHeight="1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ht="12.75" customHeight="1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ht="12.75" customHeight="1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ht="12.75" customHeight="1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ht="12.75" customHeight="1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ht="12.75" customHeight="1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ht="12.75" customHeight="1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ht="12.75" customHeight="1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ht="12.75" customHeight="1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ht="12.75" customHeight="1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ht="12.75" customHeight="1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ht="12.75" customHeight="1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ht="12.75" customHeight="1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ht="12.75" customHeight="1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ht="12.75" customHeight="1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ht="12.75" customHeight="1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ht="12.75" customHeight="1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ht="12.75" customHeight="1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ht="12.75" customHeight="1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ht="12.75" customHeight="1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ht="12.75" customHeight="1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ht="12.75" customHeight="1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ht="12.75" customHeight="1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ht="12.75" customHeight="1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ht="12.75" customHeight="1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ht="12.75" customHeight="1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ht="12.75" customHeight="1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ht="12.75" customHeight="1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ht="12.75" customHeight="1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ht="12.75" customHeight="1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ht="12.75" customHeight="1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ht="12.75" customHeight="1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ht="12.75" customHeight="1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ht="12.75" customHeight="1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ht="12.75" customHeight="1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ht="12.75" customHeight="1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ht="12.75" customHeight="1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ht="12.75" customHeight="1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ht="12.75" customHeight="1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ht="12.75" customHeight="1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ht="12.75" customHeight="1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</row>
    <row r="243" ht="12.75" customHeight="1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</row>
    <row r="244" ht="12.75" customHeight="1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</row>
    <row r="245" ht="12.75" customHeight="1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</row>
    <row r="246" ht="12.75" customHeight="1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</row>
    <row r="247" ht="12.75" customHeight="1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</row>
    <row r="248" ht="12.75" customHeight="1"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</row>
    <row r="249" ht="12.75" customHeight="1"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</row>
    <row r="250" ht="12.75" customHeight="1"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</row>
    <row r="251" ht="12.75" customHeight="1"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</row>
    <row r="252" ht="12.75" customHeight="1"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</row>
    <row r="253" ht="12.75" customHeight="1"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</row>
    <row r="254" ht="12.75" customHeight="1"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</row>
    <row r="255" ht="12.75" customHeight="1"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</row>
    <row r="256" ht="12.75" customHeight="1"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</row>
    <row r="257" ht="12.75" customHeight="1"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</row>
    <row r="258" ht="12.75" customHeight="1"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</row>
    <row r="259" ht="12.75" customHeight="1"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</row>
    <row r="260" ht="12.75" customHeight="1"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</row>
    <row r="261" ht="12.75" customHeight="1"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</row>
    <row r="262" ht="12.75" customHeight="1"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</row>
    <row r="263" ht="12.75" customHeight="1"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</row>
    <row r="264" ht="12.75" customHeight="1"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</row>
    <row r="265" ht="12.75" customHeight="1"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</row>
    <row r="266" ht="12.75" customHeight="1"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</row>
    <row r="267" ht="12.75" customHeight="1"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</row>
    <row r="268" ht="12.75" customHeight="1"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</row>
    <row r="269" ht="12.75" customHeight="1"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</row>
    <row r="270" ht="12.75" customHeight="1"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</row>
    <row r="271" ht="12.75" customHeight="1"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</row>
    <row r="272" ht="12.75" customHeight="1"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</row>
    <row r="273" ht="12.75" customHeight="1"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</row>
    <row r="274" ht="12.75" customHeight="1"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</row>
    <row r="275" ht="12.75" customHeight="1"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</row>
    <row r="276" ht="12.75" customHeight="1"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</row>
    <row r="277" ht="12.75" customHeight="1"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</row>
    <row r="278" ht="12.75" customHeight="1"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</row>
    <row r="279" ht="12.75" customHeight="1"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</row>
    <row r="280" ht="12.75" customHeight="1"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</row>
    <row r="281" ht="12.75" customHeight="1"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</row>
    <row r="282" ht="12.75" customHeight="1"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</row>
    <row r="283" ht="12.75" customHeight="1"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</row>
    <row r="284" ht="12.75" customHeight="1"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</row>
    <row r="285" ht="12.75" customHeight="1"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</row>
    <row r="286" ht="12.75" customHeight="1"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</row>
    <row r="287" ht="12.75" customHeight="1"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</row>
    <row r="288" ht="12.75" customHeight="1"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</row>
    <row r="289" ht="12.75" customHeight="1"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</row>
    <row r="290" ht="12.75" customHeight="1"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</row>
    <row r="291" ht="12.75" customHeight="1"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</row>
    <row r="292" ht="12.75" customHeight="1"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</row>
    <row r="293" ht="12.75" customHeight="1"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</row>
    <row r="294" ht="12.75" customHeight="1"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</row>
    <row r="295" ht="12.75" customHeight="1"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</row>
    <row r="296" ht="12.75" customHeight="1"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</row>
    <row r="297" ht="12.75" customHeight="1"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</row>
    <row r="298" ht="12.75" customHeight="1"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</row>
    <row r="299" ht="12.75" customHeight="1"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</row>
    <row r="300" ht="12.75" customHeight="1"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</row>
    <row r="301" ht="12.75" customHeight="1"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</row>
    <row r="302" ht="12.75" customHeight="1"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</row>
    <row r="303" ht="12.75" customHeight="1"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</row>
    <row r="304" ht="12.75" customHeight="1"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</row>
    <row r="305" ht="12.75" customHeight="1"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</row>
    <row r="306" ht="12.75" customHeight="1"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</row>
    <row r="307" ht="12.75" customHeight="1"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</row>
    <row r="308" ht="12.75" customHeight="1"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</row>
    <row r="309" ht="12.75" customHeight="1"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</row>
    <row r="310" ht="12.75" customHeight="1"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</row>
    <row r="311" ht="12.75" customHeight="1"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</row>
    <row r="312" ht="12.75" customHeight="1"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</row>
    <row r="313" ht="12.75" customHeight="1"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</row>
    <row r="314" ht="12.75" customHeight="1"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</row>
    <row r="315" ht="12.75" customHeight="1"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</row>
    <row r="316" ht="12.75" customHeight="1"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</row>
    <row r="317" ht="12.75" customHeight="1"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</row>
    <row r="318" ht="12.75" customHeight="1"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</row>
    <row r="319" ht="12.75" customHeight="1"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</row>
    <row r="320" ht="12.75" customHeight="1"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</row>
    <row r="321" ht="12.75" customHeight="1"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</row>
    <row r="322" ht="12.75" customHeight="1"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</row>
    <row r="323" ht="12.75" customHeight="1"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</row>
    <row r="324" ht="12.75" customHeight="1"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</row>
    <row r="325" ht="12.75" customHeight="1"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</row>
    <row r="326" ht="12.75" customHeight="1"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</row>
    <row r="327" ht="12.75" customHeight="1"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</row>
    <row r="328" ht="12.75" customHeight="1"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</row>
    <row r="329" ht="12.75" customHeight="1"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</row>
    <row r="330" ht="12.75" customHeight="1"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</row>
    <row r="331" ht="12.75" customHeight="1"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</row>
    <row r="332" ht="12.75" customHeight="1"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</row>
    <row r="333" ht="12.75" customHeight="1"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</row>
    <row r="334" ht="12.75" customHeight="1"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</row>
    <row r="335" ht="12.75" customHeight="1"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</row>
    <row r="336" ht="12.75" customHeight="1"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</row>
    <row r="337" ht="12.75" customHeight="1"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</row>
    <row r="338" ht="12.75" customHeight="1"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</row>
    <row r="339" ht="12.75" customHeight="1"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</row>
    <row r="340" ht="12.75" customHeight="1"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</row>
    <row r="341" ht="12.75" customHeight="1"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</row>
    <row r="342" ht="12.75" customHeight="1"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</row>
    <row r="343" ht="12.75" customHeight="1"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</row>
    <row r="344" ht="12.75" customHeight="1"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</row>
    <row r="345" ht="12.75" customHeight="1"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</row>
    <row r="346" ht="12.75" customHeight="1"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</row>
    <row r="347" ht="12.75" customHeight="1"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</row>
    <row r="348" ht="12.75" customHeight="1"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</row>
    <row r="349" ht="12.75" customHeight="1"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</row>
    <row r="350" ht="12.75" customHeight="1"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</row>
    <row r="351" ht="12.75" customHeight="1"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</row>
    <row r="352" ht="12.75" customHeight="1"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</row>
    <row r="353" ht="12.75" customHeight="1"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</row>
    <row r="354" ht="12.75" customHeight="1"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</row>
    <row r="355" ht="12.75" customHeight="1"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</row>
    <row r="356" ht="12.75" customHeight="1"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</row>
    <row r="357" ht="12.75" customHeight="1"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</row>
    <row r="358" ht="12.75" customHeight="1"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</row>
    <row r="359" ht="12.75" customHeight="1"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</row>
    <row r="360" ht="12.75" customHeight="1"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</row>
    <row r="361" ht="12.75" customHeight="1"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</row>
    <row r="362" ht="12.75" customHeight="1"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</row>
    <row r="363" ht="12.75" customHeight="1"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</row>
    <row r="364" ht="12.75" customHeight="1"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</row>
    <row r="365" ht="12.75" customHeight="1"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</row>
    <row r="366" ht="12.75" customHeight="1"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</row>
    <row r="367" ht="12.75" customHeight="1"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</row>
    <row r="368" ht="12.75" customHeight="1"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</row>
    <row r="369" ht="12.75" customHeight="1"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</row>
    <row r="370" ht="12.75" customHeight="1"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</row>
    <row r="371" ht="12.75" customHeight="1"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</row>
    <row r="372" ht="12.75" customHeight="1"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</row>
    <row r="373" ht="12.75" customHeight="1"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</row>
    <row r="374" ht="12.75" customHeight="1"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</row>
    <row r="375" ht="12.75" customHeight="1"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</row>
    <row r="376" ht="12.75" customHeight="1"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</row>
    <row r="377" ht="12.75" customHeight="1"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</row>
    <row r="378" ht="12.75" customHeight="1"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</row>
    <row r="379" ht="12.75" customHeight="1"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</row>
    <row r="380" ht="12.75" customHeight="1"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</row>
    <row r="381" ht="12.75" customHeight="1"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</row>
    <row r="382" ht="12.75" customHeight="1"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</row>
    <row r="383" ht="12.75" customHeight="1"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</row>
    <row r="384" ht="12.75" customHeight="1"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</row>
    <row r="385" ht="12.75" customHeight="1"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</row>
    <row r="386" ht="12.75" customHeight="1"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</row>
    <row r="387" ht="12.75" customHeight="1"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</row>
    <row r="388" ht="12.75" customHeight="1"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</row>
    <row r="389" ht="12.75" customHeight="1"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</row>
    <row r="390" ht="12.75" customHeight="1"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</row>
    <row r="391" ht="12.75" customHeight="1"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</row>
    <row r="392" ht="12.75" customHeight="1"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</row>
    <row r="393" ht="12.75" customHeight="1"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</row>
    <row r="394" ht="12.75" customHeight="1"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</row>
    <row r="395" ht="12.75" customHeight="1"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</row>
    <row r="396" ht="12.75" customHeight="1"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</row>
    <row r="397" ht="12.75" customHeight="1"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</row>
    <row r="398" ht="12.75" customHeight="1"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</row>
    <row r="399" ht="12.75" customHeight="1"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</row>
    <row r="400" ht="12.75" customHeight="1"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</row>
    <row r="401" ht="12.75" customHeight="1"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</row>
    <row r="402" ht="12.75" customHeight="1"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</row>
    <row r="403" ht="12.75" customHeight="1"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</row>
    <row r="404" ht="12.75" customHeight="1"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</row>
    <row r="405" ht="12.75" customHeight="1"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</row>
    <row r="406" ht="12.75" customHeight="1"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</row>
    <row r="407" ht="12.75" customHeight="1"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</row>
    <row r="408" ht="12.75" customHeight="1"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</row>
    <row r="409" ht="12.75" customHeight="1"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</row>
    <row r="410" ht="12.75" customHeight="1"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</row>
    <row r="411" ht="12.75" customHeight="1"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</row>
    <row r="412" ht="12.75" customHeight="1"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</row>
    <row r="413" ht="12.75" customHeight="1"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</row>
    <row r="414" ht="12.75" customHeight="1"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</row>
    <row r="415" ht="12.75" customHeight="1"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</row>
    <row r="416" ht="12.75" customHeight="1"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</row>
    <row r="417" ht="12.75" customHeight="1"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</row>
    <row r="418" ht="12.75" customHeight="1"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</row>
    <row r="419" ht="12.75" customHeight="1"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</row>
    <row r="420" ht="12.75" customHeight="1"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</row>
    <row r="421" ht="12.75" customHeight="1"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</row>
    <row r="422" ht="12.75" customHeight="1"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</row>
    <row r="423" ht="12.75" customHeight="1"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</row>
    <row r="424" ht="12.75" customHeight="1"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</row>
    <row r="425" ht="12.75" customHeight="1"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</row>
    <row r="426" ht="12.75" customHeight="1"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</row>
    <row r="427" ht="12.75" customHeight="1"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</row>
    <row r="428" ht="12.75" customHeight="1"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</row>
    <row r="429" ht="12.75" customHeight="1"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</row>
    <row r="430" ht="12.75" customHeight="1"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</row>
    <row r="431" ht="12.75" customHeight="1"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</row>
    <row r="432" ht="12.75" customHeight="1"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</row>
    <row r="433" ht="12.75" customHeight="1"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</row>
    <row r="434" ht="12.75" customHeight="1"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</row>
    <row r="435" ht="12.75" customHeight="1"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</row>
    <row r="436" ht="12.75" customHeight="1"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</row>
    <row r="437" ht="12.75" customHeight="1"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</row>
    <row r="438" ht="12.75" customHeight="1"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</row>
    <row r="439" ht="12.75" customHeight="1"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</row>
    <row r="440" ht="12.75" customHeight="1"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</row>
    <row r="441" ht="12.75" customHeight="1"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</row>
    <row r="442" ht="12.75" customHeight="1"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</row>
    <row r="443" ht="12.75" customHeight="1"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</row>
    <row r="444" ht="12.75" customHeight="1"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</row>
    <row r="445" ht="12.75" customHeight="1"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</row>
    <row r="446" ht="12.75" customHeight="1"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</row>
    <row r="447" ht="12.75" customHeight="1"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</row>
    <row r="448" ht="12.75" customHeight="1"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</row>
    <row r="449" ht="12.75" customHeight="1"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</row>
    <row r="450" ht="12.75" customHeight="1"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</row>
    <row r="451" ht="12.75" customHeight="1"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</row>
    <row r="452" ht="12.75" customHeight="1"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</row>
    <row r="453" ht="12.75" customHeight="1"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</row>
    <row r="454" ht="12.75" customHeight="1"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</row>
    <row r="455" ht="12.75" customHeight="1"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</row>
    <row r="456" ht="12.75" customHeight="1"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</row>
    <row r="457" ht="12.75" customHeight="1"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</row>
    <row r="458" ht="12.75" customHeight="1"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</row>
    <row r="459" ht="12.75" customHeight="1"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</row>
    <row r="460" ht="12.75" customHeight="1"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</row>
    <row r="461" ht="12.75" customHeight="1"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</row>
    <row r="462" ht="12.75" customHeight="1"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</row>
    <row r="463" ht="12.75" customHeight="1"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</row>
    <row r="464" ht="12.75" customHeight="1"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</row>
    <row r="465" ht="12.75" customHeight="1"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</row>
    <row r="466" ht="12.75" customHeight="1"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</row>
    <row r="467" ht="12.75" customHeight="1"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</row>
    <row r="468" ht="12.75" customHeight="1"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</row>
    <row r="469" ht="12.75" customHeight="1"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</row>
    <row r="470" ht="12.75" customHeight="1"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</row>
    <row r="471" ht="12.75" customHeight="1"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</row>
    <row r="472" ht="12.75" customHeight="1"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</row>
    <row r="473" ht="12.75" customHeight="1"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</row>
    <row r="474" ht="12.75" customHeight="1"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</row>
    <row r="475" ht="12.75" customHeight="1"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</row>
    <row r="476" ht="12.75" customHeight="1"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</row>
    <row r="477" ht="12.75" customHeight="1"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</row>
    <row r="478" ht="12.75" customHeight="1"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</row>
    <row r="479" ht="12.75" customHeight="1"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</row>
    <row r="480" ht="12.75" customHeight="1"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</row>
    <row r="481" ht="12.75" customHeight="1"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</row>
    <row r="482" ht="12.75" customHeight="1"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</row>
    <row r="483" ht="12.75" customHeight="1"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</row>
    <row r="484" ht="12.75" customHeight="1"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</row>
    <row r="485" ht="12.75" customHeight="1"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</row>
    <row r="486" ht="12.75" customHeight="1"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</row>
    <row r="487" ht="12.75" customHeight="1"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</row>
    <row r="488" ht="12.75" customHeight="1"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</row>
    <row r="489" ht="12.75" customHeight="1"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</row>
    <row r="490" ht="12.75" customHeight="1"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</row>
    <row r="491" ht="12.75" customHeight="1"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</row>
    <row r="492" ht="12.75" customHeight="1"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</row>
    <row r="493" ht="12.75" customHeight="1"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</row>
    <row r="494" ht="12.75" customHeight="1"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</row>
    <row r="495" ht="12.75" customHeight="1"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</row>
    <row r="496" ht="12.75" customHeight="1"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</row>
    <row r="497" ht="12.75" customHeight="1"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</row>
    <row r="498" ht="12.75" customHeight="1"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</row>
    <row r="499" ht="12.75" customHeight="1"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</row>
    <row r="500" ht="12.75" customHeight="1"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</row>
    <row r="501" ht="12.75" customHeight="1"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</row>
    <row r="502" ht="12.75" customHeight="1"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</row>
    <row r="503" ht="12.75" customHeight="1"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</row>
    <row r="504" ht="12.75" customHeight="1"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</row>
    <row r="505" ht="12.75" customHeight="1"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</row>
    <row r="506" ht="12.75" customHeight="1"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</row>
    <row r="507" ht="12.75" customHeight="1"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</row>
    <row r="508" ht="12.75" customHeight="1"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</row>
    <row r="509" ht="12.75" customHeight="1"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</row>
    <row r="510" ht="12.75" customHeight="1"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</row>
    <row r="511" ht="12.75" customHeight="1"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</row>
    <row r="512" ht="12.75" customHeight="1"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</row>
    <row r="513" ht="12.75" customHeight="1"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</row>
    <row r="514" ht="12.75" customHeight="1"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</row>
    <row r="515" ht="12.75" customHeight="1"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</row>
    <row r="516" ht="12.75" customHeight="1"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</row>
    <row r="517" ht="12.75" customHeight="1"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</row>
    <row r="518" ht="12.75" customHeight="1"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</row>
    <row r="519" ht="12.75" customHeight="1"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</row>
    <row r="520" ht="12.75" customHeight="1"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</row>
    <row r="521" ht="12.75" customHeight="1"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</row>
    <row r="522" ht="12.75" customHeight="1"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</row>
    <row r="523" ht="12.75" customHeight="1"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</row>
    <row r="524" ht="12.75" customHeight="1"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</row>
    <row r="525" ht="12.75" customHeight="1"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</row>
    <row r="526" ht="12.75" customHeight="1"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</row>
    <row r="527" ht="12.75" customHeight="1"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</row>
    <row r="528" ht="12.75" customHeight="1"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</row>
    <row r="529" ht="12.75" customHeight="1"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</row>
    <row r="530" ht="12.75" customHeight="1"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</row>
    <row r="531" ht="12.75" customHeight="1"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</row>
    <row r="532" ht="12.75" customHeight="1"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</row>
    <row r="533" ht="12.75" customHeight="1"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</row>
    <row r="534" ht="12.75" customHeight="1"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</row>
    <row r="535" ht="12.75" customHeight="1"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</row>
    <row r="536" ht="12.75" customHeight="1"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</row>
    <row r="537" ht="12.75" customHeight="1"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</row>
    <row r="538" ht="12.75" customHeight="1"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</row>
    <row r="539" ht="12.75" customHeight="1"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</row>
    <row r="540" ht="12.75" customHeight="1"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</row>
    <row r="541" ht="12.75" customHeight="1"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</row>
    <row r="542" ht="12.75" customHeight="1"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</row>
    <row r="543" ht="12.75" customHeight="1"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</row>
    <row r="544" ht="12.75" customHeight="1"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</row>
    <row r="545" ht="12.75" customHeight="1"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</row>
    <row r="546" ht="12.75" customHeight="1"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</row>
    <row r="547" ht="12.75" customHeight="1"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</row>
    <row r="548" ht="12.75" customHeight="1"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</row>
    <row r="549" ht="12.75" customHeight="1"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</row>
    <row r="550" ht="12.75" customHeight="1"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</row>
    <row r="551" ht="12.75" customHeight="1"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</row>
    <row r="552" ht="12.75" customHeight="1"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</row>
    <row r="553" ht="12.75" customHeight="1"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</row>
    <row r="554" ht="12.75" customHeight="1"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</row>
    <row r="555" ht="12.75" customHeight="1"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</row>
    <row r="556" ht="12.75" customHeight="1"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</row>
    <row r="557" ht="12.75" customHeight="1"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</row>
    <row r="558" ht="12.75" customHeight="1"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</row>
    <row r="559" ht="12.75" customHeight="1"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</row>
    <row r="560" ht="12.75" customHeight="1"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</row>
    <row r="561" ht="12.75" customHeight="1"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</row>
    <row r="562" ht="12.75" customHeight="1"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</row>
    <row r="563" ht="12.75" customHeight="1"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</row>
    <row r="564" ht="12.75" customHeight="1"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</row>
    <row r="565" ht="12.75" customHeight="1"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</row>
    <row r="566" ht="12.75" customHeight="1"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</row>
    <row r="567" ht="12.75" customHeight="1"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</row>
    <row r="568" ht="12.75" customHeight="1"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</row>
    <row r="569" ht="12.75" customHeight="1"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</row>
    <row r="570" ht="12.75" customHeight="1"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</row>
    <row r="571" ht="12.75" customHeight="1"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</row>
    <row r="572" ht="12.75" customHeight="1"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</row>
    <row r="573" ht="12.75" customHeight="1"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</row>
    <row r="574" ht="12.75" customHeight="1"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</row>
    <row r="575" ht="12.75" customHeight="1"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</row>
    <row r="576" ht="12.75" customHeight="1"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</row>
    <row r="577" ht="12.75" customHeight="1"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</row>
    <row r="578" ht="12.75" customHeight="1"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</row>
    <row r="579" ht="12.75" customHeight="1"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</row>
    <row r="580" ht="12.75" customHeight="1"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</row>
    <row r="581" ht="12.75" customHeight="1"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</row>
    <row r="582" ht="12.75" customHeight="1"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</row>
    <row r="583" ht="12.75" customHeight="1"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</row>
    <row r="584" ht="12.75" customHeight="1"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</row>
    <row r="585" ht="12.75" customHeight="1"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</row>
    <row r="586" ht="12.75" customHeight="1"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</row>
    <row r="587" ht="12.75" customHeight="1"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</row>
    <row r="588" ht="12.75" customHeight="1"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</row>
    <row r="589" ht="12.75" customHeight="1"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</row>
    <row r="590" ht="12.75" customHeight="1"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</row>
    <row r="591" ht="12.75" customHeight="1"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</row>
    <row r="592" ht="12.75" customHeight="1"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</row>
    <row r="593" ht="12.75" customHeight="1"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</row>
    <row r="594" ht="12.75" customHeight="1"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</row>
    <row r="595" ht="12.75" customHeight="1"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</row>
    <row r="596" ht="12.75" customHeight="1"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</row>
    <row r="597" ht="12.75" customHeight="1"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</row>
    <row r="598" ht="12.75" customHeight="1"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</row>
    <row r="599" ht="12.75" customHeight="1"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</row>
    <row r="600" ht="12.75" customHeight="1"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</row>
    <row r="601" ht="12.75" customHeight="1"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</row>
    <row r="602" ht="12.75" customHeight="1"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</row>
    <row r="603" ht="12.75" customHeight="1"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</row>
    <row r="604" ht="12.75" customHeight="1"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</row>
    <row r="605" ht="12.75" customHeight="1"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</row>
    <row r="606" ht="12.75" customHeight="1"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</row>
    <row r="607" ht="12.75" customHeight="1"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</row>
    <row r="608" ht="12.75" customHeight="1"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</row>
    <row r="609" ht="12.75" customHeight="1"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</row>
    <row r="610" ht="12.75" customHeight="1"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</row>
    <row r="611" ht="12.75" customHeight="1"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</row>
    <row r="612" ht="12.75" customHeight="1"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</row>
    <row r="613" ht="12.75" customHeight="1"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</row>
    <row r="614" ht="12.75" customHeight="1"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</row>
    <row r="615" ht="12.75" customHeight="1"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</row>
    <row r="616" ht="12.75" customHeight="1"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</row>
    <row r="617" ht="12.75" customHeight="1"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</row>
    <row r="618" ht="12.75" customHeight="1"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</row>
    <row r="619" ht="12.75" customHeight="1"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</row>
    <row r="620" ht="12.75" customHeight="1"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</row>
    <row r="621" ht="12.75" customHeight="1"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</row>
    <row r="622" ht="12.75" customHeight="1"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</row>
    <row r="623" ht="12.75" customHeight="1"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</row>
    <row r="624" ht="12.75" customHeight="1"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</row>
    <row r="625" ht="12.75" customHeight="1"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</row>
    <row r="626" ht="12.75" customHeight="1"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</row>
    <row r="627" ht="12.75" customHeight="1"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</row>
    <row r="628" ht="12.75" customHeight="1"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</row>
    <row r="629" ht="12.75" customHeight="1"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</row>
    <row r="630" ht="12.75" customHeight="1"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</row>
    <row r="631" ht="12.75" customHeight="1"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</row>
    <row r="632" ht="12.75" customHeight="1"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</row>
    <row r="633" ht="12.75" customHeight="1"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</row>
    <row r="634" ht="12.75" customHeight="1"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</row>
    <row r="635" ht="12.75" customHeight="1"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</row>
    <row r="636" ht="12.75" customHeight="1"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</row>
    <row r="637" ht="12.75" customHeight="1"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</row>
    <row r="638" ht="12.75" customHeight="1"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</row>
    <row r="639" ht="12.75" customHeight="1"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</row>
    <row r="640" ht="12.75" customHeight="1"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</row>
    <row r="641" ht="12.75" customHeight="1"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</row>
    <row r="642" ht="12.75" customHeight="1"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</row>
    <row r="643" ht="12.75" customHeight="1"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</row>
    <row r="644" ht="12.75" customHeight="1"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</row>
    <row r="645" ht="12.75" customHeight="1"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</row>
    <row r="646" ht="12.75" customHeight="1"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</row>
    <row r="647" ht="12.75" customHeight="1"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</row>
    <row r="648" ht="12.75" customHeight="1"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</row>
    <row r="649" ht="12.75" customHeight="1"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</row>
    <row r="650" ht="12.75" customHeight="1"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</row>
    <row r="651" ht="12.75" customHeight="1"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</row>
    <row r="652" ht="12.75" customHeight="1"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</row>
    <row r="653" ht="12.75" customHeight="1"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</row>
    <row r="654" ht="12.75" customHeight="1"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</row>
    <row r="655" ht="12.75" customHeight="1"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</row>
    <row r="656" ht="12.75" customHeight="1"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</row>
    <row r="657" ht="12.75" customHeight="1"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</row>
    <row r="658" ht="12.75" customHeight="1"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</row>
    <row r="659" ht="12.75" customHeight="1"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</row>
    <row r="660" ht="12.75" customHeight="1"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</row>
    <row r="661" ht="12.75" customHeight="1"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</row>
    <row r="662" ht="12.75" customHeight="1"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</row>
    <row r="663" ht="12.75" customHeight="1"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</row>
    <row r="664" ht="12.75" customHeight="1"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</row>
    <row r="665" ht="12.75" customHeight="1"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</row>
    <row r="666" ht="12.75" customHeight="1"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</row>
    <row r="667" ht="12.75" customHeight="1"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</row>
    <row r="668" ht="12.75" customHeight="1"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</row>
    <row r="669" ht="12.75" customHeight="1"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</row>
    <row r="670" ht="12.75" customHeight="1"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</row>
    <row r="671" ht="12.75" customHeight="1"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</row>
    <row r="672" ht="12.75" customHeight="1"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</row>
    <row r="673" ht="12.75" customHeight="1"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</row>
    <row r="674" ht="12.75" customHeight="1"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</row>
    <row r="675" ht="12.75" customHeight="1"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</row>
    <row r="676" ht="12.75" customHeight="1"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</row>
    <row r="677" ht="12.75" customHeight="1"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</row>
    <row r="678" ht="12.75" customHeight="1"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</row>
    <row r="679" ht="12.75" customHeight="1"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</row>
    <row r="680" ht="12.75" customHeight="1"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</row>
    <row r="681" ht="12.75" customHeight="1"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</row>
    <row r="682" ht="12.75" customHeight="1"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</row>
    <row r="683" ht="12.75" customHeight="1"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</row>
    <row r="684" ht="12.75" customHeight="1"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</row>
    <row r="685" ht="12.75" customHeight="1"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</row>
    <row r="686" ht="12.75" customHeight="1"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</row>
    <row r="687" ht="12.75" customHeight="1"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</row>
    <row r="688" ht="12.75" customHeight="1"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</row>
    <row r="689" ht="12.75" customHeight="1"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</row>
    <row r="690" ht="12.75" customHeight="1"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</row>
    <row r="691" ht="12.75" customHeight="1"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</row>
    <row r="692" ht="12.75" customHeight="1"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</row>
    <row r="693" ht="12.75" customHeight="1"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</row>
    <row r="694" ht="12.75" customHeight="1"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</row>
    <row r="695" ht="12.75" customHeight="1"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</row>
    <row r="696" ht="12.75" customHeight="1"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</row>
    <row r="697" ht="12.75" customHeight="1"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</row>
    <row r="698" ht="12.75" customHeight="1"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</row>
    <row r="699" ht="12.75" customHeight="1"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</row>
    <row r="700" ht="12.75" customHeight="1"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</row>
    <row r="701" ht="12.75" customHeight="1"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</row>
    <row r="702" ht="12.75" customHeight="1"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</row>
    <row r="703" ht="12.75" customHeight="1"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</row>
    <row r="704" ht="12.75" customHeight="1"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</row>
    <row r="705" ht="12.75" customHeight="1"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</row>
    <row r="706" ht="12.75" customHeight="1"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</row>
    <row r="707" ht="12.75" customHeight="1"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</row>
    <row r="708" ht="12.75" customHeight="1"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</row>
    <row r="709" ht="12.75" customHeight="1"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</row>
    <row r="710" ht="12.75" customHeight="1"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</row>
    <row r="711" ht="12.75" customHeight="1"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</row>
    <row r="712" ht="12.75" customHeight="1"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</row>
    <row r="713" ht="12.75" customHeight="1"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</row>
    <row r="714" ht="12.75" customHeight="1"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</row>
    <row r="715" ht="12.75" customHeight="1"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</row>
    <row r="716" ht="12.75" customHeight="1"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</row>
    <row r="717" ht="12.75" customHeight="1"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</row>
    <row r="718" ht="12.75" customHeight="1"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</row>
    <row r="719" ht="12.75" customHeight="1"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</row>
    <row r="720" ht="12.75" customHeight="1"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</row>
    <row r="721" ht="12.75" customHeight="1"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</row>
    <row r="722" ht="12.75" customHeight="1"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</row>
    <row r="723" ht="12.75" customHeight="1"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</row>
    <row r="724" ht="12.75" customHeight="1"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</row>
    <row r="725" ht="12.75" customHeight="1"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</row>
    <row r="726" ht="12.75" customHeight="1"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</row>
    <row r="727" ht="12.75" customHeight="1"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</row>
    <row r="728" ht="12.75" customHeight="1"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</row>
    <row r="729" ht="12.75" customHeight="1"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</row>
    <row r="730" ht="12.75" customHeight="1"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</row>
    <row r="731" ht="12.75" customHeight="1"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</row>
    <row r="732" ht="12.75" customHeight="1"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</row>
    <row r="733" ht="12.75" customHeight="1"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</row>
    <row r="734" ht="12.75" customHeight="1"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</row>
    <row r="735" ht="12.75" customHeight="1"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</row>
    <row r="736" ht="12.75" customHeight="1"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</row>
    <row r="737" ht="12.75" customHeight="1"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</row>
    <row r="738" ht="12.75" customHeight="1"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</row>
    <row r="739" ht="12.75" customHeight="1"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</row>
    <row r="740" ht="12.75" customHeight="1"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</row>
    <row r="741" ht="12.75" customHeight="1"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</row>
    <row r="742" ht="12.75" customHeight="1"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</row>
    <row r="743" ht="12.75" customHeight="1"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</row>
    <row r="744" ht="12.75" customHeight="1"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</row>
    <row r="745" ht="12.75" customHeight="1"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</row>
    <row r="746" ht="12.75" customHeight="1"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</row>
    <row r="747" ht="12.75" customHeight="1"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</row>
    <row r="748" ht="12.75" customHeight="1"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</row>
    <row r="749" ht="12.75" customHeight="1"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</row>
    <row r="750" ht="12.75" customHeight="1"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</row>
    <row r="751" ht="12.75" customHeight="1"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</row>
    <row r="752" ht="12.75" customHeight="1"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</row>
    <row r="753" ht="12.75" customHeight="1"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</row>
    <row r="754" ht="12.75" customHeight="1"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</row>
    <row r="755" ht="12.75" customHeight="1"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</row>
    <row r="756" ht="12.75" customHeight="1"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</row>
    <row r="757" ht="12.75" customHeight="1"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</row>
    <row r="758" ht="12.75" customHeight="1"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</row>
    <row r="759" ht="12.75" customHeight="1"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</row>
    <row r="760" ht="12.75" customHeight="1"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</row>
    <row r="761" ht="12.75" customHeight="1"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</row>
    <row r="762" ht="12.75" customHeight="1"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</row>
    <row r="763" ht="12.75" customHeight="1"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</row>
    <row r="764" ht="12.75" customHeight="1"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</row>
    <row r="765" ht="12.75" customHeight="1"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</row>
    <row r="766" ht="12.75" customHeight="1"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</row>
    <row r="767" ht="12.75" customHeight="1"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</row>
    <row r="768" ht="12.75" customHeight="1"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</row>
    <row r="769" ht="12.75" customHeight="1"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</row>
    <row r="770" ht="12.75" customHeight="1"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</row>
    <row r="771" ht="12.75" customHeight="1"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</row>
    <row r="772" ht="12.75" customHeight="1"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</row>
    <row r="773" ht="12.75" customHeight="1"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</row>
    <row r="774" ht="12.75" customHeight="1"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</row>
    <row r="775" ht="12.75" customHeight="1"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</row>
    <row r="776" ht="12.75" customHeight="1"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</row>
    <row r="777" ht="12.75" customHeight="1"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</row>
    <row r="778" ht="12.75" customHeight="1"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</row>
    <row r="779" ht="12.75" customHeight="1"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</row>
    <row r="780" ht="12.75" customHeight="1"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</row>
    <row r="781" ht="12.75" customHeight="1"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</row>
    <row r="782" ht="12.75" customHeight="1"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</row>
    <row r="783" ht="12.75" customHeight="1"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</row>
    <row r="784" ht="12.75" customHeight="1"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</row>
    <row r="785" ht="12.75" customHeight="1"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</row>
    <row r="786" ht="12.75" customHeight="1"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</row>
    <row r="787" ht="12.75" customHeight="1"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</row>
    <row r="788" ht="12.75" customHeight="1"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</row>
    <row r="789" ht="12.75" customHeight="1"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</row>
    <row r="790" ht="12.75" customHeight="1"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</row>
    <row r="791" ht="12.75" customHeight="1"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</row>
    <row r="792" ht="12.75" customHeight="1"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</row>
    <row r="793" ht="12.75" customHeight="1"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</row>
    <row r="794" ht="12.75" customHeight="1"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</row>
    <row r="795" ht="12.75" customHeight="1"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</row>
    <row r="796" ht="12.75" customHeight="1"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</row>
    <row r="797" ht="12.75" customHeight="1"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</row>
    <row r="798" ht="12.75" customHeight="1"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</row>
    <row r="799" ht="12.75" customHeight="1"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</row>
    <row r="800" ht="12.75" customHeight="1"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</row>
    <row r="801" ht="12.75" customHeight="1"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</row>
    <row r="802" ht="12.75" customHeight="1"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</row>
    <row r="803" ht="12.75" customHeight="1"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</row>
    <row r="804" ht="12.75" customHeight="1"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</row>
    <row r="805" ht="12.75" customHeight="1"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</row>
    <row r="806" ht="12.75" customHeight="1"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</row>
    <row r="807" ht="12.75" customHeight="1"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</row>
    <row r="808" ht="12.75" customHeight="1"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</row>
    <row r="809" ht="12.75" customHeight="1"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</row>
    <row r="810" ht="12.75" customHeight="1"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</row>
    <row r="811" ht="12.75" customHeight="1"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</row>
    <row r="812" ht="12.75" customHeight="1"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</row>
    <row r="813" ht="12.75" customHeight="1"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</row>
    <row r="814" ht="12.75" customHeight="1"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</row>
    <row r="815" ht="12.75" customHeight="1"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</row>
    <row r="816" ht="12.75" customHeight="1"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</row>
    <row r="817" ht="12.75" customHeight="1"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</row>
    <row r="818" ht="12.75" customHeight="1"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</row>
    <row r="819" ht="12.75" customHeight="1"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</row>
    <row r="820" ht="12.75" customHeight="1"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</row>
    <row r="821" ht="12.75" customHeight="1"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</row>
    <row r="822" ht="12.75" customHeight="1"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</row>
    <row r="823" ht="12.75" customHeight="1"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</row>
    <row r="824" ht="12.75" customHeight="1"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</row>
    <row r="825" ht="12.75" customHeight="1"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</row>
    <row r="826" ht="12.75" customHeight="1"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</row>
    <row r="827" ht="12.75" customHeight="1"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</row>
    <row r="828" ht="12.75" customHeight="1"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</row>
    <row r="829" ht="12.75" customHeight="1"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</row>
    <row r="830" ht="12.75" customHeight="1"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</row>
    <row r="831" ht="12.75" customHeight="1"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</row>
    <row r="832" ht="12.75" customHeight="1"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</row>
    <row r="833" ht="12.75" customHeight="1"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</row>
    <row r="834" ht="12.75" customHeight="1"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</row>
    <row r="835" ht="12.75" customHeight="1"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</row>
    <row r="836" ht="12.75" customHeight="1"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</row>
    <row r="837" ht="12.75" customHeight="1"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</row>
    <row r="838" ht="12.75" customHeight="1"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</row>
    <row r="839" ht="12.75" customHeight="1"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</row>
    <row r="840" ht="12.75" customHeight="1"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</row>
    <row r="841" ht="12.75" customHeight="1"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</row>
    <row r="842" ht="12.75" customHeight="1"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</row>
    <row r="843" ht="12.75" customHeight="1"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</row>
    <row r="844" ht="12.75" customHeight="1"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</row>
    <row r="845" ht="12.75" customHeight="1"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</row>
    <row r="846" ht="12.75" customHeight="1"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</row>
    <row r="847" ht="12.75" customHeight="1"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</row>
    <row r="848" ht="12.75" customHeight="1"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</row>
    <row r="849" ht="12.75" customHeight="1"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</row>
    <row r="850" ht="12.75" customHeight="1"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</row>
    <row r="851" ht="12.75" customHeight="1"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</row>
    <row r="852" ht="12.75" customHeight="1"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</row>
    <row r="853" ht="12.75" customHeight="1"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</row>
    <row r="854" ht="12.75" customHeight="1"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</row>
    <row r="855" ht="12.75" customHeight="1"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</row>
    <row r="856" ht="12.75" customHeight="1"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</row>
    <row r="857" ht="12.75" customHeight="1"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</row>
    <row r="858" ht="12.75" customHeight="1"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</row>
    <row r="859" ht="12.75" customHeight="1"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</row>
    <row r="860" ht="12.75" customHeight="1"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</row>
    <row r="861" ht="12.75" customHeight="1"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</row>
    <row r="862" ht="12.75" customHeight="1"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</row>
    <row r="863" ht="12.75" customHeight="1"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</row>
    <row r="864" ht="12.75" customHeight="1"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</row>
    <row r="865" ht="12.75" customHeight="1"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</row>
    <row r="866" ht="12.75" customHeight="1"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</row>
    <row r="867" ht="12.75" customHeight="1"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</row>
    <row r="868" ht="12.75" customHeight="1"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</row>
    <row r="869" ht="12.75" customHeight="1"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</row>
    <row r="870" ht="12.75" customHeight="1"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</row>
    <row r="871" ht="12.75" customHeight="1"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</row>
    <row r="872" ht="12.75" customHeight="1"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</row>
    <row r="873" ht="12.75" customHeight="1"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</row>
    <row r="874" ht="12.75" customHeight="1"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</row>
    <row r="875" ht="12.75" customHeight="1"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</row>
    <row r="876" ht="12.75" customHeight="1"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</row>
    <row r="877" ht="12.75" customHeight="1"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</row>
    <row r="878" ht="12.75" customHeight="1"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</row>
    <row r="879" ht="12.75" customHeight="1"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</row>
    <row r="880" ht="12.75" customHeight="1"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</row>
    <row r="881" ht="12.75" customHeight="1"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</row>
    <row r="882" ht="12.75" customHeight="1"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</row>
    <row r="883" ht="12.75" customHeight="1"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</row>
    <row r="884" ht="12.75" customHeight="1"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</row>
    <row r="885" ht="12.75" customHeight="1"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</row>
    <row r="886" ht="12.75" customHeight="1"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</row>
    <row r="887" ht="12.75" customHeight="1"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</row>
    <row r="888" ht="12.75" customHeight="1"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</row>
    <row r="889" ht="12.75" customHeight="1"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</row>
    <row r="890" ht="12.75" customHeight="1"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</row>
    <row r="891" ht="12.75" customHeight="1"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</row>
    <row r="892" ht="12.75" customHeight="1"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</row>
    <row r="893" ht="12.75" customHeight="1"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</row>
    <row r="894" ht="12.75" customHeight="1"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</row>
    <row r="895" ht="12.75" customHeight="1"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</row>
    <row r="896" ht="12.75" customHeight="1"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</row>
    <row r="897" ht="12.75" customHeight="1"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</row>
    <row r="898" ht="12.75" customHeight="1"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</row>
    <row r="899" ht="12.75" customHeight="1"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</row>
    <row r="900" ht="12.75" customHeight="1"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</row>
    <row r="901" ht="12.75" customHeight="1"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</row>
    <row r="902" ht="12.75" customHeight="1"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</row>
    <row r="903" ht="12.75" customHeight="1"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</row>
    <row r="904" ht="12.75" customHeight="1"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</row>
    <row r="905" ht="12.75" customHeight="1"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</row>
    <row r="906" ht="12.75" customHeight="1"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</row>
    <row r="907" ht="12.75" customHeight="1"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</row>
    <row r="908" ht="12.75" customHeight="1"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</row>
    <row r="909" ht="12.75" customHeight="1"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</row>
    <row r="910" ht="12.75" customHeight="1"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</row>
    <row r="911" ht="12.75" customHeight="1"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</row>
    <row r="912" ht="12.75" customHeight="1"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</row>
    <row r="913" ht="12.75" customHeight="1"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</row>
    <row r="914" ht="12.75" customHeight="1"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</row>
    <row r="915" ht="12.75" customHeight="1"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</row>
    <row r="916" ht="12.75" customHeight="1"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</row>
    <row r="917" ht="12.75" customHeight="1"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</row>
    <row r="918" ht="12.75" customHeight="1"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</row>
    <row r="919" ht="12.75" customHeight="1"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</row>
    <row r="920" ht="12.75" customHeight="1"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</row>
    <row r="921" ht="12.75" customHeight="1"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</row>
    <row r="922" ht="12.75" customHeight="1"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</row>
    <row r="923" ht="12.75" customHeight="1"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</row>
    <row r="924" ht="12.75" customHeight="1"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</row>
    <row r="925" ht="12.75" customHeight="1"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</row>
    <row r="926" ht="12.75" customHeight="1"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</row>
    <row r="927" ht="12.75" customHeight="1"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</row>
    <row r="928" ht="12.75" customHeight="1"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</row>
    <row r="929" ht="12.75" customHeight="1"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</row>
    <row r="930" ht="12.75" customHeight="1"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</row>
    <row r="931" ht="12.75" customHeight="1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</row>
    <row r="932" ht="12.75" customHeight="1"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</row>
    <row r="933" ht="12.75" customHeight="1"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</row>
    <row r="934" ht="12.75" customHeight="1"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</row>
    <row r="935" ht="12.75" customHeight="1"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</row>
    <row r="936" ht="12.75" customHeight="1"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</row>
    <row r="937" ht="12.75" customHeight="1"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</row>
    <row r="938" ht="12.75" customHeight="1"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</row>
    <row r="939" ht="12.75" customHeight="1"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</row>
    <row r="940" ht="12.75" customHeight="1"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</row>
    <row r="941" ht="12.75" customHeight="1"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</row>
    <row r="942" ht="12.75" customHeight="1"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</row>
    <row r="943" ht="12.75" customHeight="1"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</row>
    <row r="944" ht="12.75" customHeight="1"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</row>
    <row r="945" ht="12.75" customHeight="1"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</row>
    <row r="946" ht="12.75" customHeight="1"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</row>
    <row r="947" ht="12.75" customHeight="1"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</row>
    <row r="948" ht="12.75" customHeight="1"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</row>
    <row r="949" ht="12.75" customHeight="1"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</row>
    <row r="950" ht="12.75" customHeight="1"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</row>
    <row r="951" ht="12.75" customHeight="1"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</row>
    <row r="952" ht="12.75" customHeight="1"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</row>
    <row r="953" ht="12.75" customHeight="1"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</row>
    <row r="954" ht="12.75" customHeight="1"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</row>
    <row r="955" ht="12.75" customHeight="1"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</row>
    <row r="956" ht="12.75" customHeight="1"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</row>
    <row r="957" ht="12.75" customHeight="1"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</row>
    <row r="958" ht="12.75" customHeight="1"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</row>
    <row r="959" ht="12.75" customHeight="1"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</row>
    <row r="960" ht="12.75" customHeight="1"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</row>
    <row r="961" ht="12.75" customHeight="1"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</row>
    <row r="962" ht="12.75" customHeight="1"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</row>
    <row r="963" ht="12.75" customHeight="1"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</row>
    <row r="964" ht="12.75" customHeight="1"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</row>
    <row r="965" ht="12.75" customHeight="1"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</row>
    <row r="966" ht="12.75" customHeight="1"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</row>
    <row r="967" ht="12.75" customHeight="1"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</row>
    <row r="968" ht="12.75" customHeight="1"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</row>
    <row r="969" ht="12.75" customHeight="1"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</row>
    <row r="970" ht="12.75" customHeight="1"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</row>
    <row r="971" ht="12.75" customHeight="1"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</row>
    <row r="972" ht="12.75" customHeight="1"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</row>
    <row r="973" ht="12.75" customHeight="1"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</row>
    <row r="974" ht="12.75" customHeight="1"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</row>
    <row r="975" ht="12.75" customHeight="1"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</row>
    <row r="976" ht="12.75" customHeight="1"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</row>
    <row r="977" ht="12.75" customHeight="1"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</row>
    <row r="978" ht="12.75" customHeight="1"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</row>
    <row r="979" ht="12.75" customHeight="1"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</row>
    <row r="980" ht="12.75" customHeight="1"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</row>
    <row r="981" ht="12.75" customHeight="1"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</row>
    <row r="982" ht="12.75" customHeight="1"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</row>
    <row r="983" ht="12.75" customHeight="1"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</row>
    <row r="984" ht="12.75" customHeight="1"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</row>
    <row r="985" ht="12.75" customHeight="1"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</row>
    <row r="986" ht="12.75" customHeight="1"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</row>
    <row r="987" ht="12.75" customHeight="1"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</row>
    <row r="988" ht="12.75" customHeight="1"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</row>
    <row r="989" ht="12.75" customHeight="1"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</row>
    <row r="990" ht="12.75" customHeight="1"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</row>
    <row r="991" ht="12.75" customHeight="1"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</row>
    <row r="992" ht="12.75" customHeight="1"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</row>
    <row r="993" ht="12.75" customHeight="1"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</row>
    <row r="994" ht="12.75" customHeight="1"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</row>
    <row r="995" ht="12.75" customHeight="1"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</row>
    <row r="996" ht="12.75" customHeight="1"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</row>
    <row r="997" ht="12.75" customHeight="1"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</row>
    <row r="998" ht="12.75" customHeight="1"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</row>
    <row r="999" ht="12.75" customHeight="1"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</row>
    <row r="1000" ht="12.75" customHeight="1"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2" width="20.71"/>
    <col customWidth="1" min="3" max="3" width="8.0"/>
    <col customWidth="1" min="4" max="4" width="16.0"/>
    <col customWidth="1" min="5" max="5" width="8.14"/>
    <col customWidth="1" min="6" max="26" width="10.0"/>
  </cols>
  <sheetData>
    <row r="1" ht="15.0" customHeight="1">
      <c r="A1" s="96" t="s">
        <v>3</v>
      </c>
      <c r="B1" s="97" t="s">
        <v>268</v>
      </c>
      <c r="C1" s="97" t="s">
        <v>5</v>
      </c>
      <c r="D1" s="98" t="s">
        <v>269</v>
      </c>
      <c r="E1" s="99" t="s">
        <v>270</v>
      </c>
      <c r="F1" s="100"/>
    </row>
    <row r="2" ht="15.0" customHeight="1">
      <c r="A2" s="101" t="s">
        <v>271</v>
      </c>
      <c r="B2" s="102">
        <v>0.005</v>
      </c>
      <c r="C2" s="102">
        <v>0.065</v>
      </c>
      <c r="D2" s="102">
        <v>0.55</v>
      </c>
      <c r="E2" s="103">
        <v>0.0075</v>
      </c>
      <c r="F2" s="100"/>
    </row>
    <row r="3" ht="15.0" customHeight="1">
      <c r="A3" s="101" t="s">
        <v>272</v>
      </c>
      <c r="B3" s="102">
        <v>0.045</v>
      </c>
      <c r="C3" s="102">
        <v>0.125</v>
      </c>
      <c r="D3" s="102">
        <v>0.15</v>
      </c>
      <c r="E3" s="103">
        <v>0.0675</v>
      </c>
      <c r="F3" s="100"/>
    </row>
    <row r="4" ht="15.0" customHeight="1">
      <c r="A4" s="101" t="s">
        <v>273</v>
      </c>
      <c r="B4" s="102">
        <v>0.0075</v>
      </c>
      <c r="C4" s="102">
        <v>0.0688</v>
      </c>
      <c r="D4" s="102">
        <v>0.19</v>
      </c>
      <c r="E4" s="103">
        <v>0.0113</v>
      </c>
      <c r="F4" s="100"/>
    </row>
    <row r="5" ht="15.0" customHeight="1">
      <c r="A5" s="101" t="s">
        <v>274</v>
      </c>
      <c r="B5" s="102">
        <v>0.03</v>
      </c>
      <c r="C5" s="102">
        <v>0.1025</v>
      </c>
      <c r="D5" s="102">
        <v>0.35</v>
      </c>
      <c r="E5" s="103">
        <v>0.045</v>
      </c>
      <c r="F5" s="100"/>
    </row>
    <row r="6" ht="15.0" customHeight="1">
      <c r="A6" s="104" t="s">
        <v>275</v>
      </c>
      <c r="B6" s="105">
        <v>0.0575</v>
      </c>
      <c r="C6" s="105">
        <v>0.1437</v>
      </c>
      <c r="D6" s="105">
        <v>0.1667</v>
      </c>
      <c r="E6" s="103">
        <v>0.0862</v>
      </c>
      <c r="F6" s="100"/>
    </row>
    <row r="7" ht="15.0" customHeight="1">
      <c r="A7" s="104" t="s">
        <v>10</v>
      </c>
      <c r="B7" s="105">
        <v>0.075</v>
      </c>
      <c r="C7" s="105">
        <v>0.17</v>
      </c>
      <c r="D7" s="105">
        <v>0.35</v>
      </c>
      <c r="E7" s="103">
        <v>0.1125</v>
      </c>
      <c r="F7" s="100"/>
    </row>
    <row r="8" ht="15.0" customHeight="1">
      <c r="A8" s="101" t="s">
        <v>276</v>
      </c>
      <c r="B8" s="102">
        <v>0.03</v>
      </c>
      <c r="C8" s="102">
        <v>0.1025</v>
      </c>
      <c r="D8" s="102">
        <v>0.2</v>
      </c>
      <c r="E8" s="103">
        <v>0.045</v>
      </c>
      <c r="F8" s="100"/>
    </row>
    <row r="9" ht="15.0" customHeight="1">
      <c r="A9" s="101" t="s">
        <v>277</v>
      </c>
      <c r="B9" s="102">
        <v>0.065</v>
      </c>
      <c r="C9" s="102">
        <v>0.155</v>
      </c>
      <c r="D9" s="102">
        <v>0.28</v>
      </c>
      <c r="E9" s="103">
        <v>0.0975</v>
      </c>
      <c r="F9" s="100"/>
    </row>
    <row r="10" ht="15.0" customHeight="1">
      <c r="A10" s="104" t="s">
        <v>278</v>
      </c>
      <c r="B10" s="105">
        <v>0.0</v>
      </c>
      <c r="C10" s="105">
        <v>0.0575</v>
      </c>
      <c r="D10" s="105">
        <v>0.3</v>
      </c>
      <c r="E10" s="103">
        <v>0.0</v>
      </c>
      <c r="F10" s="100"/>
    </row>
    <row r="11" ht="15.0" customHeight="1">
      <c r="A11" s="104" t="s">
        <v>279</v>
      </c>
      <c r="B11" s="105">
        <v>0.0</v>
      </c>
      <c r="C11" s="105">
        <v>0.0575</v>
      </c>
      <c r="D11" s="105">
        <v>0.25</v>
      </c>
      <c r="E11" s="103">
        <v>0.0</v>
      </c>
      <c r="F11" s="100"/>
    </row>
    <row r="12" ht="15.0" customHeight="1">
      <c r="A12" s="104" t="s">
        <v>280</v>
      </c>
      <c r="B12" s="105">
        <v>0.022</v>
      </c>
      <c r="C12" s="105">
        <v>0.0905</v>
      </c>
      <c r="D12" s="105">
        <v>0.25</v>
      </c>
      <c r="E12" s="103">
        <v>0.033</v>
      </c>
      <c r="F12" s="100"/>
    </row>
    <row r="13" ht="15.0" customHeight="1">
      <c r="A13" s="104" t="s">
        <v>281</v>
      </c>
      <c r="B13" s="105">
        <v>0.019</v>
      </c>
      <c r="C13" s="105">
        <v>0.086</v>
      </c>
      <c r="D13" s="105">
        <v>0.0</v>
      </c>
      <c r="E13" s="103">
        <v>0.0285</v>
      </c>
      <c r="F13" s="100"/>
    </row>
    <row r="14" ht="15.0" customHeight="1">
      <c r="A14" s="104" t="s">
        <v>282</v>
      </c>
      <c r="B14" s="105">
        <v>0.019</v>
      </c>
      <c r="C14" s="105">
        <v>0.086</v>
      </c>
      <c r="D14" s="105">
        <v>0.0</v>
      </c>
      <c r="E14" s="103">
        <v>0.0285</v>
      </c>
      <c r="F14" s="100"/>
    </row>
    <row r="15" ht="15.0" customHeight="1">
      <c r="A15" s="104" t="s">
        <v>283</v>
      </c>
      <c r="B15" s="105">
        <v>0.036</v>
      </c>
      <c r="C15" s="105">
        <v>0.1115</v>
      </c>
      <c r="D15" s="105">
        <v>0.275</v>
      </c>
      <c r="E15" s="103">
        <v>0.054</v>
      </c>
      <c r="F15" s="100"/>
    </row>
    <row r="16" ht="15.0" customHeight="1">
      <c r="A16" s="104" t="s">
        <v>284</v>
      </c>
      <c r="B16" s="105">
        <v>0.065</v>
      </c>
      <c r="C16" s="105">
        <v>0.155</v>
      </c>
      <c r="D16" s="105">
        <v>0.25</v>
      </c>
      <c r="E16" s="103">
        <v>0.0975</v>
      </c>
      <c r="F16" s="100"/>
    </row>
    <row r="17" ht="15.0" customHeight="1">
      <c r="A17" s="101" t="s">
        <v>285</v>
      </c>
      <c r="B17" s="102">
        <v>0.065</v>
      </c>
      <c r="C17" s="102">
        <v>0.155</v>
      </c>
      <c r="D17" s="102">
        <v>0.18</v>
      </c>
      <c r="E17" s="103">
        <v>0.0975</v>
      </c>
      <c r="F17" s="100"/>
    </row>
    <row r="18" ht="15.0" customHeight="1">
      <c r="A18" s="104" t="s">
        <v>286</v>
      </c>
      <c r="B18" s="105">
        <v>0.006</v>
      </c>
      <c r="C18" s="105">
        <v>0.0665</v>
      </c>
      <c r="D18" s="105">
        <v>0.3399</v>
      </c>
      <c r="E18" s="103">
        <v>0.009</v>
      </c>
      <c r="F18" s="100"/>
    </row>
    <row r="19" ht="15.0" customHeight="1">
      <c r="A19" s="104" t="s">
        <v>287</v>
      </c>
      <c r="B19" s="105">
        <v>0.09</v>
      </c>
      <c r="C19" s="105">
        <v>0.1925</v>
      </c>
      <c r="D19" s="105">
        <v>0.3399</v>
      </c>
      <c r="E19" s="103">
        <v>0.135</v>
      </c>
      <c r="F19" s="100"/>
    </row>
    <row r="20" ht="15.0" customHeight="1">
      <c r="A20" s="104" t="s">
        <v>288</v>
      </c>
      <c r="B20" s="105">
        <v>0.0399</v>
      </c>
      <c r="C20" s="105">
        <v>0.1173</v>
      </c>
      <c r="D20" s="105">
        <v>0.2785</v>
      </c>
      <c r="E20" s="103">
        <v>0.0598</v>
      </c>
      <c r="F20" s="100"/>
    </row>
    <row r="21" ht="15.0" customHeight="1">
      <c r="A21" s="104" t="s">
        <v>289</v>
      </c>
      <c r="B21" s="105">
        <v>0.007</v>
      </c>
      <c r="C21" s="105">
        <v>0.068</v>
      </c>
      <c r="D21" s="105">
        <v>0.0</v>
      </c>
      <c r="E21" s="103">
        <v>0.0105</v>
      </c>
      <c r="F21" s="100"/>
    </row>
    <row r="22" ht="15.0" customHeight="1">
      <c r="A22" s="101" t="s">
        <v>290</v>
      </c>
      <c r="B22" s="102">
        <v>0.036</v>
      </c>
      <c r="C22" s="102">
        <v>0.1115</v>
      </c>
      <c r="D22" s="102">
        <v>0.25</v>
      </c>
      <c r="E22" s="103">
        <v>0.054</v>
      </c>
      <c r="F22" s="100"/>
    </row>
    <row r="23" ht="15.0" customHeight="1">
      <c r="A23" s="101" t="s">
        <v>291</v>
      </c>
      <c r="B23" s="102">
        <v>0.065</v>
      </c>
      <c r="C23" s="102">
        <v>0.155</v>
      </c>
      <c r="D23" s="102">
        <v>0.1</v>
      </c>
      <c r="E23" s="103">
        <v>0.0975</v>
      </c>
      <c r="F23" s="100"/>
    </row>
    <row r="24" ht="15.0" customHeight="1">
      <c r="A24" s="104" t="s">
        <v>292</v>
      </c>
      <c r="B24" s="105">
        <v>0.0085</v>
      </c>
      <c r="C24" s="105">
        <v>0.0703</v>
      </c>
      <c r="D24" s="105">
        <v>0.22</v>
      </c>
      <c r="E24" s="103">
        <v>0.01275</v>
      </c>
      <c r="F24" s="100"/>
    </row>
    <row r="25" ht="15.0" customHeight="1">
      <c r="A25" s="104" t="s">
        <v>293</v>
      </c>
      <c r="B25" s="105">
        <v>0.019</v>
      </c>
      <c r="C25" s="105">
        <v>0.086</v>
      </c>
      <c r="D25" s="105">
        <v>0.25</v>
      </c>
      <c r="E25" s="103">
        <v>0.0285</v>
      </c>
      <c r="F25" s="100"/>
    </row>
    <row r="26" ht="15.0" customHeight="1">
      <c r="A26" s="104" t="s">
        <v>294</v>
      </c>
      <c r="B26" s="105">
        <v>0.0575</v>
      </c>
      <c r="C26" s="105">
        <v>0.1437</v>
      </c>
      <c r="D26" s="105">
        <v>0.1667</v>
      </c>
      <c r="E26" s="103">
        <v>0.0862</v>
      </c>
      <c r="F26" s="100"/>
    </row>
    <row r="27" ht="15.0" customHeight="1">
      <c r="A27" s="104" t="s">
        <v>295</v>
      </c>
      <c r="B27" s="105">
        <v>0.019</v>
      </c>
      <c r="C27" s="105">
        <v>0.086</v>
      </c>
      <c r="D27" s="105">
        <v>0.1</v>
      </c>
      <c r="E27" s="103">
        <v>0.0285</v>
      </c>
      <c r="F27" s="100"/>
    </row>
    <row r="28" ht="15.0" customHeight="1">
      <c r="A28" s="104" t="s">
        <v>296</v>
      </c>
      <c r="B28" s="105">
        <v>0.065</v>
      </c>
      <c r="C28" s="105">
        <v>0.155</v>
      </c>
      <c r="D28" s="105">
        <v>0.1</v>
      </c>
      <c r="E28" s="103">
        <v>0.0975</v>
      </c>
      <c r="F28" s="100"/>
    </row>
    <row r="29" ht="15.0" customHeight="1">
      <c r="A29" s="104" t="s">
        <v>297</v>
      </c>
      <c r="B29" s="105">
        <v>0.055</v>
      </c>
      <c r="C29" s="105">
        <v>0.14</v>
      </c>
      <c r="D29" s="105">
        <v>0.2</v>
      </c>
      <c r="E29" s="103">
        <v>0.0825</v>
      </c>
      <c r="F29" s="100"/>
    </row>
    <row r="30" ht="15.0" customHeight="1">
      <c r="A30" s="104" t="s">
        <v>298</v>
      </c>
      <c r="B30" s="105">
        <v>0.055</v>
      </c>
      <c r="C30" s="105">
        <v>0.14</v>
      </c>
      <c r="D30" s="105">
        <v>0.2</v>
      </c>
      <c r="E30" s="103">
        <v>0.0825</v>
      </c>
      <c r="F30" s="100"/>
    </row>
    <row r="31" ht="15.0" customHeight="1">
      <c r="A31" s="104" t="s">
        <v>299</v>
      </c>
      <c r="B31" s="105">
        <v>0.0</v>
      </c>
      <c r="C31" s="105">
        <v>0.0575</v>
      </c>
      <c r="D31" s="105">
        <v>0.265</v>
      </c>
      <c r="E31" s="103">
        <v>0.0</v>
      </c>
      <c r="F31" s="100"/>
    </row>
    <row r="32" ht="15.0" customHeight="1">
      <c r="A32" s="101" t="s">
        <v>300</v>
      </c>
      <c r="B32" s="102">
        <v>0.055</v>
      </c>
      <c r="C32" s="102">
        <v>0.14</v>
      </c>
      <c r="D32" s="102">
        <v>0.265</v>
      </c>
      <c r="E32" s="103">
        <v>0.0825</v>
      </c>
      <c r="F32" s="100"/>
    </row>
    <row r="33" ht="15.0" customHeight="1">
      <c r="A33" s="104" t="s">
        <v>301</v>
      </c>
      <c r="B33" s="105">
        <v>0.055</v>
      </c>
      <c r="C33" s="105">
        <v>0.14</v>
      </c>
      <c r="D33" s="105">
        <v>0.0</v>
      </c>
      <c r="E33" s="103">
        <v>0.0825</v>
      </c>
      <c r="F33" s="100"/>
    </row>
    <row r="34" ht="15.0" customHeight="1">
      <c r="A34" s="104" t="s">
        <v>302</v>
      </c>
      <c r="B34" s="105">
        <v>0.0075</v>
      </c>
      <c r="C34" s="105">
        <v>0.0688</v>
      </c>
      <c r="D34" s="105">
        <v>0.0</v>
      </c>
      <c r="E34" s="103">
        <v>0.0113</v>
      </c>
      <c r="F34" s="100"/>
    </row>
    <row r="35" ht="15.0" customHeight="1">
      <c r="A35" s="104" t="s">
        <v>303</v>
      </c>
      <c r="B35" s="105">
        <v>0.006</v>
      </c>
      <c r="C35" s="105">
        <v>0.0665</v>
      </c>
      <c r="D35" s="105">
        <v>0.2</v>
      </c>
      <c r="E35" s="103">
        <v>0.009</v>
      </c>
      <c r="F35" s="100"/>
    </row>
    <row r="36" ht="15.0" customHeight="1">
      <c r="A36" s="104" t="s">
        <v>304</v>
      </c>
      <c r="B36" s="105">
        <v>0.006</v>
      </c>
      <c r="C36" s="105">
        <v>0.0665</v>
      </c>
      <c r="D36" s="105">
        <v>0.25</v>
      </c>
      <c r="E36" s="103">
        <v>0.009</v>
      </c>
      <c r="F36" s="100"/>
    </row>
    <row r="37" ht="15.0" customHeight="1">
      <c r="A37" s="104" t="s">
        <v>305</v>
      </c>
      <c r="B37" s="105">
        <v>0.019</v>
      </c>
      <c r="C37" s="105">
        <v>0.086</v>
      </c>
      <c r="D37" s="105">
        <v>0.25</v>
      </c>
      <c r="E37" s="103">
        <v>0.0285</v>
      </c>
      <c r="F37" s="100"/>
    </row>
    <row r="38" ht="15.0" customHeight="1">
      <c r="A38" s="101" t="s">
        <v>306</v>
      </c>
      <c r="B38" s="102">
        <v>0.065</v>
      </c>
      <c r="C38" s="102">
        <v>0.155</v>
      </c>
      <c r="D38" s="102">
        <v>0.2785</v>
      </c>
      <c r="E38" s="103">
        <v>0.0975</v>
      </c>
      <c r="F38" s="100"/>
    </row>
    <row r="39" ht="15.0" customHeight="1">
      <c r="A39" s="101" t="s">
        <v>307</v>
      </c>
      <c r="B39" s="102">
        <v>0.036</v>
      </c>
      <c r="C39" s="102">
        <v>0.1115</v>
      </c>
      <c r="D39" s="102">
        <v>0.2785</v>
      </c>
      <c r="E39" s="103">
        <v>0.054</v>
      </c>
      <c r="F39" s="100"/>
    </row>
    <row r="40" ht="15.0" customHeight="1">
      <c r="A40" s="101" t="s">
        <v>308</v>
      </c>
      <c r="B40" s="102">
        <v>0.045</v>
      </c>
      <c r="C40" s="102">
        <v>0.125</v>
      </c>
      <c r="D40" s="102">
        <v>0.25</v>
      </c>
      <c r="E40" s="103">
        <v>0.0675</v>
      </c>
      <c r="F40" s="100"/>
    </row>
    <row r="41" ht="15.0" customHeight="1">
      <c r="A41" s="101" t="s">
        <v>309</v>
      </c>
      <c r="B41" s="102">
        <v>0.025</v>
      </c>
      <c r="C41" s="102">
        <v>0.095</v>
      </c>
      <c r="D41" s="102">
        <v>0.3</v>
      </c>
      <c r="E41" s="103">
        <v>0.0375</v>
      </c>
      <c r="F41" s="100"/>
    </row>
    <row r="42" ht="15.0" customHeight="1">
      <c r="A42" s="104" t="s">
        <v>310</v>
      </c>
      <c r="B42" s="105">
        <v>0.025</v>
      </c>
      <c r="C42" s="105">
        <v>0.095</v>
      </c>
      <c r="D42" s="105">
        <v>0.2</v>
      </c>
      <c r="E42" s="103">
        <v>0.0375</v>
      </c>
      <c r="F42" s="100"/>
    </row>
    <row r="43" ht="15.0" customHeight="1">
      <c r="A43" s="101" t="s">
        <v>311</v>
      </c>
      <c r="B43" s="102">
        <v>0.09</v>
      </c>
      <c r="C43" s="102">
        <v>0.1925</v>
      </c>
      <c r="D43" s="102">
        <v>0.2</v>
      </c>
      <c r="E43" s="103">
        <v>0.135</v>
      </c>
      <c r="F43" s="100"/>
    </row>
    <row r="44" ht="15.0" customHeight="1">
      <c r="A44" s="104" t="s">
        <v>312</v>
      </c>
      <c r="B44" s="105">
        <v>0.0575</v>
      </c>
      <c r="C44" s="105">
        <v>0.1437</v>
      </c>
      <c r="D44" s="105">
        <v>0.275</v>
      </c>
      <c r="E44" s="103">
        <v>0.0862</v>
      </c>
      <c r="F44" s="100"/>
    </row>
    <row r="45" ht="15.0" customHeight="1">
      <c r="A45" s="104" t="s">
        <v>313</v>
      </c>
      <c r="B45" s="105">
        <v>0.065</v>
      </c>
      <c r="C45" s="105">
        <v>0.155</v>
      </c>
      <c r="D45" s="105">
        <v>0.125</v>
      </c>
      <c r="E45" s="103">
        <v>0.0975</v>
      </c>
      <c r="F45" s="100"/>
    </row>
    <row r="46" ht="15.0" customHeight="1">
      <c r="A46" s="104" t="s">
        <v>314</v>
      </c>
      <c r="B46" s="105">
        <v>0.007</v>
      </c>
      <c r="C46" s="105">
        <v>0.068</v>
      </c>
      <c r="D46" s="105">
        <v>0.19</v>
      </c>
      <c r="E46" s="103">
        <v>0.0105</v>
      </c>
      <c r="F46" s="100"/>
    </row>
    <row r="47" ht="15.0" customHeight="1">
      <c r="A47" s="104" t="s">
        <v>315</v>
      </c>
      <c r="B47" s="105">
        <v>0.0</v>
      </c>
      <c r="C47" s="105">
        <v>0.0575</v>
      </c>
      <c r="D47" s="105">
        <v>0.245</v>
      </c>
      <c r="E47" s="103">
        <v>0.0</v>
      </c>
      <c r="F47" s="100"/>
    </row>
    <row r="48" ht="15.0" customHeight="1">
      <c r="A48" s="104" t="s">
        <v>316</v>
      </c>
      <c r="B48" s="105">
        <v>0.045</v>
      </c>
      <c r="C48" s="105">
        <v>0.125</v>
      </c>
      <c r="D48" s="105">
        <v>0.28</v>
      </c>
      <c r="E48" s="103">
        <v>0.0675</v>
      </c>
      <c r="F48" s="100"/>
    </row>
    <row r="49" ht="15.0" customHeight="1">
      <c r="A49" s="104" t="s">
        <v>317</v>
      </c>
      <c r="B49" s="105">
        <v>0.065</v>
      </c>
      <c r="C49" s="105">
        <v>0.155</v>
      </c>
      <c r="D49" s="105">
        <v>0.22</v>
      </c>
      <c r="E49" s="103">
        <v>0.0975</v>
      </c>
      <c r="F49" s="100"/>
    </row>
    <row r="50" ht="15.0" customHeight="1">
      <c r="A50" s="104" t="s">
        <v>318</v>
      </c>
      <c r="B50" s="105">
        <v>0.075</v>
      </c>
      <c r="C50" s="105">
        <v>0.17</v>
      </c>
      <c r="D50" s="105">
        <v>0.25</v>
      </c>
      <c r="E50" s="103">
        <v>0.1125</v>
      </c>
      <c r="F50" s="100"/>
    </row>
    <row r="51" ht="15.0" customHeight="1">
      <c r="A51" s="101" t="s">
        <v>319</v>
      </c>
      <c r="B51" s="102">
        <v>0.036</v>
      </c>
      <c r="C51" s="102">
        <v>0.1115</v>
      </c>
      <c r="D51" s="102">
        <v>0.3</v>
      </c>
      <c r="E51" s="103">
        <v>0.054</v>
      </c>
      <c r="F51" s="100"/>
    </row>
    <row r="52" ht="15.0" customHeight="1">
      <c r="A52" s="104" t="s">
        <v>320</v>
      </c>
      <c r="B52" s="105">
        <v>0.007</v>
      </c>
      <c r="C52" s="105">
        <v>0.068</v>
      </c>
      <c r="D52" s="105">
        <v>0.21</v>
      </c>
      <c r="E52" s="103">
        <v>0.0105</v>
      </c>
      <c r="F52" s="100"/>
    </row>
    <row r="53" ht="15.0" customHeight="1">
      <c r="A53" s="104" t="s">
        <v>321</v>
      </c>
      <c r="B53" s="105">
        <v>0.028</v>
      </c>
      <c r="C53" s="105">
        <v>0.0995</v>
      </c>
      <c r="D53" s="105">
        <v>0.0</v>
      </c>
      <c r="E53" s="103">
        <v>0.042</v>
      </c>
      <c r="F53" s="100"/>
    </row>
    <row r="54" ht="15.0" customHeight="1">
      <c r="A54" s="101" t="s">
        <v>322</v>
      </c>
      <c r="B54" s="102">
        <v>0.045</v>
      </c>
      <c r="C54" s="102">
        <v>0.125</v>
      </c>
      <c r="D54" s="102">
        <v>0.2</v>
      </c>
      <c r="E54" s="103">
        <v>0.0675</v>
      </c>
      <c r="F54" s="100"/>
    </row>
    <row r="55" ht="15.0" customHeight="1">
      <c r="A55" s="104" t="s">
        <v>323</v>
      </c>
      <c r="B55" s="105">
        <v>0.0</v>
      </c>
      <c r="C55" s="105">
        <v>0.0575</v>
      </c>
      <c r="D55" s="105">
        <v>0.2</v>
      </c>
      <c r="E55" s="103">
        <v>0.0</v>
      </c>
      <c r="F55" s="100"/>
    </row>
    <row r="56" ht="15.0" customHeight="1">
      <c r="A56" s="104" t="s">
        <v>13</v>
      </c>
      <c r="B56" s="105">
        <v>0.004</v>
      </c>
      <c r="C56" s="105">
        <v>0.0635</v>
      </c>
      <c r="D56" s="105">
        <v>0.3333</v>
      </c>
      <c r="E56" s="103">
        <v>0.006</v>
      </c>
      <c r="F56" s="100"/>
    </row>
    <row r="57" ht="15.0" customHeight="1">
      <c r="A57" s="104" t="s">
        <v>324</v>
      </c>
      <c r="B57" s="105">
        <v>0.036</v>
      </c>
      <c r="C57" s="105">
        <v>0.1115</v>
      </c>
      <c r="D57" s="105">
        <v>0.3333</v>
      </c>
      <c r="E57" s="103">
        <v>0.054</v>
      </c>
      <c r="F57" s="100"/>
    </row>
    <row r="58" ht="15.0" customHeight="1">
      <c r="A58" s="101" t="s">
        <v>325</v>
      </c>
      <c r="B58" s="102">
        <v>0.036</v>
      </c>
      <c r="C58" s="102">
        <v>0.1115</v>
      </c>
      <c r="D58" s="102">
        <v>0.15</v>
      </c>
      <c r="E58" s="103">
        <v>0.054</v>
      </c>
      <c r="F58" s="100"/>
    </row>
    <row r="59" ht="15.0" customHeight="1">
      <c r="A59" s="104" t="s">
        <v>326</v>
      </c>
      <c r="B59" s="105">
        <v>0.0</v>
      </c>
      <c r="C59" s="105">
        <v>0.0575</v>
      </c>
      <c r="D59" s="105">
        <v>0.2958</v>
      </c>
      <c r="E59" s="103">
        <v>0.0</v>
      </c>
      <c r="F59" s="100"/>
    </row>
    <row r="60" ht="15.0" customHeight="1">
      <c r="A60" s="104" t="s">
        <v>327</v>
      </c>
      <c r="B60" s="105">
        <v>0.055</v>
      </c>
      <c r="C60" s="105">
        <v>0.14</v>
      </c>
      <c r="D60" s="105">
        <v>0.25</v>
      </c>
      <c r="E60" s="103">
        <v>0.0825</v>
      </c>
      <c r="F60" s="100"/>
    </row>
    <row r="61" ht="15.0" customHeight="1">
      <c r="A61" s="104" t="s">
        <v>328</v>
      </c>
      <c r="B61" s="105">
        <v>0.0075</v>
      </c>
      <c r="C61" s="105">
        <v>0.0688</v>
      </c>
      <c r="D61" s="105">
        <v>0.1</v>
      </c>
      <c r="E61" s="103">
        <v>0.0113</v>
      </c>
      <c r="F61" s="100"/>
    </row>
    <row r="62" ht="15.0" customHeight="1">
      <c r="A62" s="104" t="s">
        <v>329</v>
      </c>
      <c r="B62" s="105">
        <v>0.075</v>
      </c>
      <c r="C62" s="105">
        <v>0.17</v>
      </c>
      <c r="D62" s="105">
        <v>0.26</v>
      </c>
      <c r="E62" s="103">
        <v>0.1125</v>
      </c>
      <c r="F62" s="100"/>
    </row>
    <row r="63" ht="15.0" customHeight="1">
      <c r="A63" s="104" t="s">
        <v>330</v>
      </c>
      <c r="B63" s="105">
        <v>0.0075</v>
      </c>
      <c r="C63" s="105">
        <v>0.0688</v>
      </c>
      <c r="D63" s="105">
        <v>0.26</v>
      </c>
      <c r="E63" s="103">
        <v>0.0113</v>
      </c>
      <c r="F63" s="100"/>
    </row>
    <row r="64" ht="15.0" customHeight="1">
      <c r="A64" s="101" t="s">
        <v>331</v>
      </c>
      <c r="B64" s="102">
        <v>0.025</v>
      </c>
      <c r="C64" s="102">
        <v>0.095</v>
      </c>
      <c r="D64" s="102">
        <v>0.28</v>
      </c>
      <c r="E64" s="103">
        <v>0.0375</v>
      </c>
      <c r="F64" s="100"/>
    </row>
    <row r="65" ht="15.0" customHeight="1">
      <c r="A65" s="104" t="s">
        <v>332</v>
      </c>
      <c r="B65" s="105">
        <v>0.065</v>
      </c>
      <c r="C65" s="105">
        <v>0.155</v>
      </c>
      <c r="D65" s="105">
        <v>0.3</v>
      </c>
      <c r="E65" s="103">
        <v>0.0975</v>
      </c>
      <c r="F65" s="100"/>
    </row>
    <row r="66" ht="15.0" customHeight="1">
      <c r="A66" s="104" t="s">
        <v>333</v>
      </c>
      <c r="B66" s="105">
        <v>0.004</v>
      </c>
      <c r="C66" s="105">
        <v>0.0635</v>
      </c>
      <c r="D66" s="105">
        <v>0.3</v>
      </c>
      <c r="E66" s="103">
        <v>0.006</v>
      </c>
      <c r="F66" s="100"/>
    </row>
    <row r="67" ht="15.0" customHeight="1">
      <c r="A67" s="104" t="s">
        <v>334</v>
      </c>
      <c r="B67" s="105">
        <v>0.025</v>
      </c>
      <c r="C67" s="105">
        <v>0.095</v>
      </c>
      <c r="D67" s="105">
        <v>0.19</v>
      </c>
      <c r="E67" s="103">
        <v>0.0375</v>
      </c>
      <c r="F67" s="100"/>
    </row>
    <row r="68" ht="15.0" customHeight="1">
      <c r="A68" s="104" t="s">
        <v>335</v>
      </c>
      <c r="B68" s="105">
        <v>0.022</v>
      </c>
      <c r="C68" s="105">
        <v>0.0905</v>
      </c>
      <c r="D68" s="105">
        <v>0.2</v>
      </c>
      <c r="E68" s="103">
        <v>0.033</v>
      </c>
      <c r="F68" s="100"/>
    </row>
    <row r="69" ht="15.0" customHeight="1">
      <c r="A69" s="104" t="s">
        <v>336</v>
      </c>
      <c r="B69" s="105">
        <v>0.022</v>
      </c>
      <c r="C69" s="105">
        <v>0.0905</v>
      </c>
      <c r="D69" s="105">
        <v>0.3399</v>
      </c>
      <c r="E69" s="103">
        <v>0.033</v>
      </c>
      <c r="F69" s="100"/>
    </row>
    <row r="70" ht="15.0" customHeight="1">
      <c r="A70" s="104" t="s">
        <v>337</v>
      </c>
      <c r="B70" s="105">
        <v>0.022</v>
      </c>
      <c r="C70" s="105">
        <v>0.0905</v>
      </c>
      <c r="D70" s="105">
        <v>0.25</v>
      </c>
      <c r="E70" s="103">
        <v>0.033</v>
      </c>
      <c r="F70" s="100"/>
    </row>
    <row r="71" ht="15.0" customHeight="1">
      <c r="A71" s="104" t="s">
        <v>338</v>
      </c>
      <c r="B71" s="105">
        <v>0.016</v>
      </c>
      <c r="C71" s="105">
        <v>0.0815</v>
      </c>
      <c r="D71" s="105">
        <v>0.125</v>
      </c>
      <c r="E71" s="103">
        <v>0.024</v>
      </c>
      <c r="F71" s="100"/>
    </row>
    <row r="72" ht="15.0" customHeight="1">
      <c r="A72" s="104" t="s">
        <v>339</v>
      </c>
      <c r="B72" s="105">
        <v>0.004</v>
      </c>
      <c r="C72" s="105">
        <v>0.0635</v>
      </c>
      <c r="D72" s="105">
        <v>0.0</v>
      </c>
      <c r="E72" s="103">
        <v>0.006</v>
      </c>
      <c r="F72" s="100"/>
    </row>
    <row r="73" ht="15.0" customHeight="1">
      <c r="A73" s="104" t="s">
        <v>340</v>
      </c>
      <c r="B73" s="105">
        <v>0.007</v>
      </c>
      <c r="C73" s="105">
        <v>0.068</v>
      </c>
      <c r="D73" s="105">
        <v>0.265</v>
      </c>
      <c r="E73" s="103">
        <v>0.0105</v>
      </c>
      <c r="F73" s="100"/>
    </row>
    <row r="74" ht="15.0" customHeight="1">
      <c r="A74" s="104" t="s">
        <v>341</v>
      </c>
      <c r="B74" s="105">
        <v>0.019</v>
      </c>
      <c r="C74" s="105">
        <v>0.086</v>
      </c>
      <c r="D74" s="105">
        <v>0.314</v>
      </c>
      <c r="E74" s="103">
        <v>0.0285</v>
      </c>
      <c r="F74" s="100"/>
    </row>
    <row r="75" ht="15.0" customHeight="1">
      <c r="A75" s="104" t="s">
        <v>342</v>
      </c>
      <c r="B75" s="102">
        <v>0.045</v>
      </c>
      <c r="C75" s="102">
        <v>0.125</v>
      </c>
      <c r="D75" s="105">
        <v>0.2785</v>
      </c>
      <c r="E75" s="103">
        <v>0.0675</v>
      </c>
      <c r="F75" s="100"/>
    </row>
    <row r="76" ht="15.0" customHeight="1">
      <c r="A76" s="104" t="s">
        <v>343</v>
      </c>
      <c r="B76" s="105">
        <v>0.1</v>
      </c>
      <c r="C76" s="105">
        <v>0.2075</v>
      </c>
      <c r="D76" s="105">
        <v>0.25</v>
      </c>
      <c r="E76" s="103">
        <v>0.15</v>
      </c>
      <c r="F76" s="100"/>
    </row>
    <row r="77" ht="15.0" customHeight="1">
      <c r="A77" s="104" t="s">
        <v>344</v>
      </c>
      <c r="B77" s="105">
        <v>0.007</v>
      </c>
      <c r="C77" s="105">
        <v>0.068</v>
      </c>
      <c r="D77" s="105">
        <v>0.3564</v>
      </c>
      <c r="E77" s="103">
        <v>0.0105</v>
      </c>
      <c r="F77" s="100"/>
    </row>
    <row r="78" ht="15.0" customHeight="1">
      <c r="A78" s="104" t="s">
        <v>345</v>
      </c>
      <c r="B78" s="105">
        <v>0.045</v>
      </c>
      <c r="C78" s="105">
        <v>0.125</v>
      </c>
      <c r="D78" s="105">
        <v>0.14</v>
      </c>
      <c r="E78" s="103">
        <v>0.0675</v>
      </c>
      <c r="F78" s="100"/>
    </row>
    <row r="79" ht="15.0" customHeight="1">
      <c r="A79" s="104" t="s">
        <v>346</v>
      </c>
      <c r="B79" s="105">
        <v>0.019</v>
      </c>
      <c r="C79" s="105">
        <v>0.086</v>
      </c>
      <c r="D79" s="105">
        <v>0.2</v>
      </c>
      <c r="E79" s="103">
        <v>0.0285</v>
      </c>
      <c r="F79" s="100"/>
    </row>
    <row r="80" ht="15.0" customHeight="1">
      <c r="A80" s="104" t="s">
        <v>347</v>
      </c>
      <c r="B80" s="105">
        <v>0.045</v>
      </c>
      <c r="C80" s="105">
        <v>0.125</v>
      </c>
      <c r="D80" s="105">
        <v>0.3</v>
      </c>
      <c r="E80" s="103">
        <v>0.0675</v>
      </c>
      <c r="F80" s="100"/>
    </row>
    <row r="81" ht="15.0" customHeight="1">
      <c r="A81" s="104" t="s">
        <v>348</v>
      </c>
      <c r="B81" s="105">
        <v>0.006</v>
      </c>
      <c r="C81" s="105">
        <v>0.0665</v>
      </c>
      <c r="D81" s="105">
        <v>0.3</v>
      </c>
      <c r="E81" s="103">
        <v>0.009</v>
      </c>
      <c r="F81" s="100"/>
    </row>
    <row r="82" ht="15.0" customHeight="1">
      <c r="A82" s="104" t="s">
        <v>349</v>
      </c>
      <c r="B82" s="105">
        <v>0.005</v>
      </c>
      <c r="C82" s="105">
        <v>0.065</v>
      </c>
      <c r="D82" s="105">
        <v>0.15</v>
      </c>
      <c r="E82" s="103">
        <v>0.0075</v>
      </c>
      <c r="F82" s="100"/>
    </row>
    <row r="83" ht="15.0" customHeight="1">
      <c r="A83" s="104" t="s">
        <v>350</v>
      </c>
      <c r="B83" s="105">
        <v>0.0222</v>
      </c>
      <c r="C83" s="105">
        <v>0.0908</v>
      </c>
      <c r="D83" s="105">
        <v>0.2</v>
      </c>
      <c r="E83" s="103">
        <v>0.0333</v>
      </c>
      <c r="F83" s="100"/>
    </row>
    <row r="84" ht="15.0" customHeight="1">
      <c r="A84" s="104" t="s">
        <v>351</v>
      </c>
      <c r="B84" s="105">
        <v>0.0101</v>
      </c>
      <c r="C84" s="105">
        <v>0.0726</v>
      </c>
      <c r="D84" s="105">
        <v>0.2191</v>
      </c>
      <c r="E84" s="103">
        <v>0.0151</v>
      </c>
      <c r="F84" s="100"/>
    </row>
    <row r="85" ht="15.0" customHeight="1">
      <c r="A85" s="104" t="s">
        <v>352</v>
      </c>
      <c r="B85" s="105">
        <v>0.016</v>
      </c>
      <c r="C85" s="105">
        <v>0.0815</v>
      </c>
      <c r="D85" s="105">
        <v>0.15</v>
      </c>
      <c r="E85" s="103">
        <v>0.024</v>
      </c>
      <c r="F85" s="100"/>
    </row>
    <row r="86" ht="15.0" customHeight="1">
      <c r="A86" s="104" t="s">
        <v>353</v>
      </c>
      <c r="B86" s="105">
        <v>0.055</v>
      </c>
      <c r="C86" s="105">
        <v>0.14</v>
      </c>
      <c r="D86" s="105">
        <v>0.15</v>
      </c>
      <c r="E86" s="103">
        <v>0.0825</v>
      </c>
      <c r="F86" s="100"/>
    </row>
    <row r="87" ht="15.0" customHeight="1">
      <c r="A87" s="104" t="s">
        <v>354</v>
      </c>
      <c r="B87" s="105">
        <v>0.0</v>
      </c>
      <c r="C87" s="105">
        <v>0.0575</v>
      </c>
      <c r="D87" s="105">
        <v>0.125</v>
      </c>
      <c r="E87" s="103">
        <v>0.0</v>
      </c>
      <c r="F87" s="100"/>
    </row>
    <row r="88" ht="15.0" customHeight="1">
      <c r="A88" s="104" t="s">
        <v>355</v>
      </c>
      <c r="B88" s="105">
        <v>0.016</v>
      </c>
      <c r="C88" s="105">
        <v>0.0815</v>
      </c>
      <c r="D88" s="105">
        <v>0.15</v>
      </c>
      <c r="E88" s="103">
        <v>0.024</v>
      </c>
      <c r="F88" s="100"/>
    </row>
    <row r="89" ht="15.0" customHeight="1">
      <c r="A89" s="104" t="s">
        <v>356</v>
      </c>
      <c r="B89" s="105">
        <v>0.0</v>
      </c>
      <c r="C89" s="105">
        <v>0.0575</v>
      </c>
      <c r="D89" s="105">
        <v>0.2922</v>
      </c>
      <c r="E89" s="103">
        <v>0.0</v>
      </c>
      <c r="F89" s="100"/>
    </row>
    <row r="90" ht="15.0" customHeight="1">
      <c r="A90" s="104" t="s">
        <v>357</v>
      </c>
      <c r="B90" s="105">
        <v>0.005</v>
      </c>
      <c r="C90" s="105">
        <v>0.065</v>
      </c>
      <c r="D90" s="105">
        <v>0.12</v>
      </c>
      <c r="E90" s="103">
        <v>0.0075</v>
      </c>
      <c r="F90" s="100"/>
    </row>
    <row r="91" ht="15.0" customHeight="1">
      <c r="A91" s="104" t="s">
        <v>358</v>
      </c>
      <c r="B91" s="105">
        <v>0.036</v>
      </c>
      <c r="C91" s="105">
        <v>0.1115</v>
      </c>
      <c r="D91" s="105">
        <v>0.1</v>
      </c>
      <c r="E91" s="103">
        <v>0.054</v>
      </c>
      <c r="F91" s="100"/>
    </row>
    <row r="92" ht="15.0" customHeight="1">
      <c r="A92" s="104" t="s">
        <v>359</v>
      </c>
      <c r="B92" s="105">
        <v>0.0399</v>
      </c>
      <c r="C92" s="105">
        <v>0.1173</v>
      </c>
      <c r="D92" s="105">
        <v>0.3</v>
      </c>
      <c r="E92" s="103">
        <v>0.0598</v>
      </c>
      <c r="F92" s="100"/>
    </row>
    <row r="93" ht="15.0" customHeight="1">
      <c r="A93" s="104" t="s">
        <v>360</v>
      </c>
      <c r="B93" s="105">
        <v>0.012</v>
      </c>
      <c r="C93" s="105">
        <v>0.0755</v>
      </c>
      <c r="D93" s="105">
        <v>0.25</v>
      </c>
      <c r="E93" s="103">
        <v>0.018</v>
      </c>
      <c r="F93" s="100"/>
    </row>
    <row r="94" ht="15.0" customHeight="1">
      <c r="A94" s="104" t="s">
        <v>361</v>
      </c>
      <c r="B94" s="105">
        <v>0.012</v>
      </c>
      <c r="C94" s="105">
        <v>0.0755</v>
      </c>
      <c r="D94" s="105">
        <v>0.35</v>
      </c>
      <c r="E94" s="103">
        <v>0.018</v>
      </c>
      <c r="F94" s="100"/>
    </row>
    <row r="95" ht="15.0" customHeight="1">
      <c r="A95" s="104" t="s">
        <v>362</v>
      </c>
      <c r="B95" s="105">
        <v>0.0101</v>
      </c>
      <c r="C95" s="105">
        <v>0.0726</v>
      </c>
      <c r="D95" s="105">
        <v>0.0</v>
      </c>
      <c r="E95" s="103">
        <v>0.0151</v>
      </c>
      <c r="F95" s="100"/>
    </row>
    <row r="96" ht="15.0" customHeight="1">
      <c r="A96" s="104" t="s">
        <v>363</v>
      </c>
      <c r="B96" s="105">
        <v>0.016</v>
      </c>
      <c r="C96" s="105">
        <v>0.0815</v>
      </c>
      <c r="D96" s="105">
        <v>0.15</v>
      </c>
      <c r="E96" s="103">
        <v>0.024</v>
      </c>
      <c r="F96" s="100"/>
    </row>
    <row r="97" ht="15.0" customHeight="1">
      <c r="A97" s="104" t="s">
        <v>364</v>
      </c>
      <c r="B97" s="105">
        <v>0.012</v>
      </c>
      <c r="C97" s="105">
        <v>0.0755</v>
      </c>
      <c r="D97" s="105">
        <v>0.3</v>
      </c>
      <c r="E97" s="103">
        <v>0.018</v>
      </c>
      <c r="F97" s="100"/>
    </row>
    <row r="98" ht="15.0" customHeight="1">
      <c r="A98" s="101" t="s">
        <v>365</v>
      </c>
      <c r="B98" s="102">
        <v>0.065</v>
      </c>
      <c r="C98" s="102">
        <v>0.155</v>
      </c>
      <c r="D98" s="102">
        <v>0.25</v>
      </c>
      <c r="E98" s="103">
        <v>0.0975</v>
      </c>
      <c r="F98" s="100"/>
    </row>
    <row r="99" ht="15.0" customHeight="1">
      <c r="A99" s="104" t="s">
        <v>366</v>
      </c>
      <c r="B99" s="105">
        <v>0.0</v>
      </c>
      <c r="C99" s="105">
        <v>0.0575</v>
      </c>
      <c r="D99" s="105">
        <v>0.3</v>
      </c>
      <c r="E99" s="103">
        <v>0.0</v>
      </c>
      <c r="F99" s="100"/>
    </row>
    <row r="100" ht="15.0" customHeight="1">
      <c r="A100" s="104" t="s">
        <v>367</v>
      </c>
      <c r="B100" s="105">
        <v>0.055</v>
      </c>
      <c r="C100" s="105">
        <v>0.14</v>
      </c>
      <c r="D100" s="105">
        <v>0.3</v>
      </c>
      <c r="E100" s="103">
        <v>0.0825</v>
      </c>
      <c r="F100" s="100"/>
    </row>
    <row r="101" ht="15.0" customHeight="1">
      <c r="A101" s="104" t="s">
        <v>368</v>
      </c>
      <c r="B101" s="105">
        <v>0.036</v>
      </c>
      <c r="C101" s="105">
        <v>0.1115</v>
      </c>
      <c r="D101" s="105">
        <v>0.09</v>
      </c>
      <c r="E101" s="103">
        <v>0.054</v>
      </c>
      <c r="F101" s="100"/>
    </row>
    <row r="102" ht="15.0" customHeight="1">
      <c r="A102" s="101" t="s">
        <v>369</v>
      </c>
      <c r="B102" s="102">
        <v>0.022</v>
      </c>
      <c r="C102" s="102">
        <v>0.0905</v>
      </c>
      <c r="D102" s="102">
        <v>0.2</v>
      </c>
      <c r="E102" s="103">
        <v>0.033</v>
      </c>
      <c r="F102" s="100"/>
    </row>
    <row r="103" ht="15.0" customHeight="1">
      <c r="A103" s="104" t="s">
        <v>370</v>
      </c>
      <c r="B103" s="105">
        <v>0.025</v>
      </c>
      <c r="C103" s="105">
        <v>0.095</v>
      </c>
      <c r="D103" s="105">
        <v>0.3</v>
      </c>
      <c r="E103" s="103">
        <v>0.0375</v>
      </c>
      <c r="F103" s="100"/>
    </row>
    <row r="104" ht="15.0" customHeight="1">
      <c r="A104" s="104" t="s">
        <v>371</v>
      </c>
      <c r="B104" s="105">
        <v>0.045</v>
      </c>
      <c r="C104" s="105">
        <v>0.125</v>
      </c>
      <c r="D104" s="105">
        <v>0.32</v>
      </c>
      <c r="E104" s="103">
        <v>0.0675</v>
      </c>
      <c r="F104" s="100"/>
    </row>
    <row r="105" ht="15.0" customHeight="1">
      <c r="A105" s="104" t="s">
        <v>372</v>
      </c>
      <c r="B105" s="105">
        <v>0.022</v>
      </c>
      <c r="C105" s="105">
        <v>0.0905</v>
      </c>
      <c r="D105" s="105">
        <v>0.33</v>
      </c>
      <c r="E105" s="103">
        <v>0.033</v>
      </c>
      <c r="F105" s="100"/>
    </row>
    <row r="106" ht="15.0" customHeight="1">
      <c r="A106" s="104" t="s">
        <v>373</v>
      </c>
      <c r="B106" s="105">
        <v>0.0</v>
      </c>
      <c r="C106" s="105">
        <v>0.0575</v>
      </c>
      <c r="D106" s="105">
        <v>0.25</v>
      </c>
      <c r="E106" s="103">
        <v>0.0</v>
      </c>
      <c r="F106" s="100"/>
    </row>
    <row r="107" ht="15.0" customHeight="1">
      <c r="A107" s="101" t="s">
        <v>374</v>
      </c>
      <c r="B107" s="102">
        <v>0.0</v>
      </c>
      <c r="C107" s="102">
        <v>0.0575</v>
      </c>
      <c r="D107" s="102">
        <v>0.2</v>
      </c>
      <c r="E107" s="103">
        <v>0.0</v>
      </c>
      <c r="F107" s="100"/>
    </row>
    <row r="108" ht="15.0" customHeight="1">
      <c r="A108" s="104" t="s">
        <v>375</v>
      </c>
      <c r="B108" s="105">
        <v>0.0</v>
      </c>
      <c r="C108" s="105">
        <v>0.0575</v>
      </c>
      <c r="D108" s="105">
        <v>0.28</v>
      </c>
      <c r="E108" s="103">
        <v>0.0</v>
      </c>
      <c r="F108" s="100"/>
    </row>
    <row r="109" ht="15.0" customHeight="1">
      <c r="A109" s="104" t="s">
        <v>376</v>
      </c>
      <c r="B109" s="105">
        <v>0.065</v>
      </c>
      <c r="C109" s="105">
        <v>0.155</v>
      </c>
      <c r="D109" s="105">
        <v>0.2715</v>
      </c>
      <c r="E109" s="103">
        <v>0.0975</v>
      </c>
      <c r="F109" s="100"/>
    </row>
    <row r="110" ht="15.0" customHeight="1">
      <c r="A110" s="104" t="s">
        <v>377</v>
      </c>
      <c r="B110" s="105">
        <v>0.0399</v>
      </c>
      <c r="C110" s="105">
        <v>0.1173</v>
      </c>
      <c r="D110" s="105">
        <v>0.2785</v>
      </c>
      <c r="E110" s="103">
        <v>0.0598</v>
      </c>
      <c r="F110" s="100"/>
    </row>
    <row r="111" ht="15.0" customHeight="1">
      <c r="A111" s="104" t="s">
        <v>378</v>
      </c>
      <c r="B111" s="105">
        <v>0.036</v>
      </c>
      <c r="C111" s="105">
        <v>0.1115</v>
      </c>
      <c r="D111" s="105">
        <v>0.3</v>
      </c>
      <c r="E111" s="103">
        <v>0.054</v>
      </c>
      <c r="F111" s="100"/>
    </row>
    <row r="112" ht="15.0" customHeight="1">
      <c r="A112" s="104" t="s">
        <v>379</v>
      </c>
      <c r="B112" s="105">
        <v>0.0</v>
      </c>
      <c r="C112" s="105">
        <v>0.0575</v>
      </c>
      <c r="D112" s="105">
        <v>0.27</v>
      </c>
      <c r="E112" s="103">
        <v>0.0</v>
      </c>
      <c r="F112" s="100"/>
    </row>
    <row r="113" ht="15.0" customHeight="1">
      <c r="A113" s="104" t="s">
        <v>380</v>
      </c>
      <c r="B113" s="105">
        <v>0.007</v>
      </c>
      <c r="C113" s="105">
        <v>0.068</v>
      </c>
      <c r="D113" s="105">
        <v>0.12</v>
      </c>
      <c r="E113" s="103">
        <v>0.0105</v>
      </c>
      <c r="F113" s="100"/>
    </row>
    <row r="114" ht="15.0" customHeight="1">
      <c r="A114" s="104" t="s">
        <v>381</v>
      </c>
      <c r="B114" s="105">
        <v>0.075</v>
      </c>
      <c r="C114" s="105">
        <v>0.17</v>
      </c>
      <c r="D114" s="105">
        <v>0.34</v>
      </c>
      <c r="E114" s="103">
        <v>0.1125</v>
      </c>
      <c r="F114" s="100"/>
    </row>
    <row r="115" ht="15.0" customHeight="1">
      <c r="A115" s="104" t="s">
        <v>382</v>
      </c>
      <c r="B115" s="105">
        <v>0.075</v>
      </c>
      <c r="C115" s="105">
        <v>0.17</v>
      </c>
      <c r="D115" s="105">
        <v>0.2</v>
      </c>
      <c r="E115" s="103">
        <v>0.1125</v>
      </c>
      <c r="F115" s="100"/>
    </row>
    <row r="116" ht="15.0" customHeight="1">
      <c r="A116" s="104" t="s">
        <v>383</v>
      </c>
      <c r="B116" s="105">
        <v>0.019</v>
      </c>
      <c r="C116" s="105">
        <v>0.086</v>
      </c>
      <c r="D116" s="105">
        <v>0.25</v>
      </c>
      <c r="E116" s="103">
        <v>0.0285</v>
      </c>
      <c r="F116" s="100"/>
    </row>
    <row r="117" ht="15.0" customHeight="1">
      <c r="A117" s="104" t="s">
        <v>384</v>
      </c>
      <c r="B117" s="105">
        <v>0.045</v>
      </c>
      <c r="C117" s="105">
        <v>0.125</v>
      </c>
      <c r="D117" s="105">
        <v>0.3</v>
      </c>
      <c r="E117" s="103">
        <v>0.0675</v>
      </c>
      <c r="F117" s="100"/>
    </row>
    <row r="118" ht="15.0" customHeight="1">
      <c r="A118" s="101" t="s">
        <v>385</v>
      </c>
      <c r="B118" s="102">
        <v>0.03</v>
      </c>
      <c r="C118" s="102">
        <v>0.1025</v>
      </c>
      <c r="D118" s="102">
        <v>0.1</v>
      </c>
      <c r="E118" s="103">
        <v>0.045</v>
      </c>
      <c r="F118" s="100"/>
    </row>
    <row r="119" ht="15.0" customHeight="1">
      <c r="A119" s="104" t="s">
        <v>386</v>
      </c>
      <c r="B119" s="105">
        <v>0.012</v>
      </c>
      <c r="C119" s="105">
        <v>0.0755</v>
      </c>
      <c r="D119" s="105">
        <v>0.3</v>
      </c>
      <c r="E119" s="103">
        <v>0.018</v>
      </c>
      <c r="F119" s="100"/>
    </row>
    <row r="120" ht="15.0" customHeight="1">
      <c r="A120" s="104" t="s">
        <v>387</v>
      </c>
      <c r="B120" s="105">
        <v>0.019</v>
      </c>
      <c r="C120" s="105">
        <v>0.086</v>
      </c>
      <c r="D120" s="105">
        <v>0.3</v>
      </c>
      <c r="E120" s="103">
        <v>0.0285</v>
      </c>
      <c r="F120" s="100"/>
    </row>
    <row r="121" ht="15.0" customHeight="1">
      <c r="A121" s="104" t="s">
        <v>388</v>
      </c>
      <c r="B121" s="105">
        <v>0.0085</v>
      </c>
      <c r="C121" s="105">
        <v>0.0703</v>
      </c>
      <c r="D121" s="105">
        <v>0.19</v>
      </c>
      <c r="E121" s="103">
        <v>0.01275</v>
      </c>
      <c r="F121" s="100"/>
    </row>
    <row r="122" ht="15.0" customHeight="1">
      <c r="A122" s="104" t="s">
        <v>389</v>
      </c>
      <c r="B122" s="105">
        <v>0.025</v>
      </c>
      <c r="C122" s="105">
        <v>0.095</v>
      </c>
      <c r="D122" s="105">
        <v>0.23</v>
      </c>
      <c r="E122" s="103">
        <v>0.0375</v>
      </c>
      <c r="F122" s="100"/>
    </row>
    <row r="123" ht="15.0" customHeight="1">
      <c r="A123" s="104" t="s">
        <v>390</v>
      </c>
      <c r="B123" s="105">
        <v>0.005</v>
      </c>
      <c r="C123" s="105">
        <v>0.065</v>
      </c>
      <c r="D123" s="105">
        <v>0.1</v>
      </c>
      <c r="E123" s="103">
        <v>0.0075</v>
      </c>
      <c r="F123" s="100"/>
    </row>
    <row r="124" ht="15.0" customHeight="1">
      <c r="A124" s="104" t="s">
        <v>391</v>
      </c>
      <c r="B124" s="105">
        <v>0.0</v>
      </c>
      <c r="C124" s="105">
        <v>0.0575</v>
      </c>
      <c r="D124" s="105">
        <v>0.0</v>
      </c>
      <c r="E124" s="103">
        <v>0.0</v>
      </c>
      <c r="F124" s="100"/>
    </row>
    <row r="125" ht="15.0" customHeight="1">
      <c r="A125" s="104" t="s">
        <v>392</v>
      </c>
      <c r="B125" s="105">
        <v>0.022</v>
      </c>
      <c r="C125" s="105">
        <v>0.0905</v>
      </c>
      <c r="D125" s="105">
        <v>0.16</v>
      </c>
      <c r="E125" s="103">
        <v>0.033</v>
      </c>
      <c r="F125" s="100"/>
    </row>
    <row r="126" ht="15.0" customHeight="1">
      <c r="A126" s="104" t="s">
        <v>393</v>
      </c>
      <c r="B126" s="105">
        <v>0.019</v>
      </c>
      <c r="C126" s="105">
        <v>0.086</v>
      </c>
      <c r="D126" s="105">
        <v>0.2</v>
      </c>
      <c r="E126" s="103">
        <v>0.0285</v>
      </c>
      <c r="F126" s="100"/>
    </row>
    <row r="127" ht="15.0" customHeight="1">
      <c r="A127" s="101" t="s">
        <v>394</v>
      </c>
      <c r="B127" s="102">
        <v>0.055</v>
      </c>
      <c r="C127" s="102">
        <v>0.14</v>
      </c>
      <c r="D127" s="102">
        <v>0.2785</v>
      </c>
      <c r="E127" s="103">
        <v>0.0825</v>
      </c>
      <c r="F127" s="100"/>
    </row>
    <row r="128" ht="15.0" customHeight="1">
      <c r="A128" s="104" t="s">
        <v>395</v>
      </c>
      <c r="B128" s="105">
        <v>0.055</v>
      </c>
      <c r="C128" s="105">
        <v>0.14</v>
      </c>
      <c r="D128" s="105">
        <v>0.27</v>
      </c>
      <c r="E128" s="103">
        <v>0.0825</v>
      </c>
      <c r="F128" s="100"/>
    </row>
    <row r="129" ht="15.0" customHeight="1">
      <c r="A129" s="104" t="s">
        <v>396</v>
      </c>
      <c r="B129" s="105">
        <v>0.006</v>
      </c>
      <c r="C129" s="105">
        <v>0.0665</v>
      </c>
      <c r="D129" s="105">
        <v>0.2</v>
      </c>
      <c r="E129" s="103">
        <v>0.009</v>
      </c>
      <c r="F129" s="100"/>
    </row>
    <row r="130" ht="15.0" customHeight="1">
      <c r="A130" s="104" t="s">
        <v>397</v>
      </c>
      <c r="B130" s="105">
        <v>0.045</v>
      </c>
      <c r="C130" s="105">
        <v>0.125</v>
      </c>
      <c r="D130" s="105">
        <v>0.2785</v>
      </c>
      <c r="E130" s="103">
        <v>0.0675</v>
      </c>
      <c r="F130" s="100"/>
    </row>
    <row r="131" ht="15.0" customHeight="1">
      <c r="A131" s="104" t="s">
        <v>398</v>
      </c>
      <c r="B131" s="105">
        <v>0.045</v>
      </c>
      <c r="C131" s="105">
        <v>0.125</v>
      </c>
      <c r="D131" s="105">
        <v>0.15</v>
      </c>
      <c r="E131" s="103">
        <v>0.0675</v>
      </c>
      <c r="F131" s="100"/>
    </row>
    <row r="132" ht="15.0" customHeight="1">
      <c r="A132" s="104" t="s">
        <v>399</v>
      </c>
      <c r="B132" s="105">
        <v>0.0399</v>
      </c>
      <c r="C132" s="105">
        <v>0.1173</v>
      </c>
      <c r="D132" s="105">
        <v>0.3</v>
      </c>
      <c r="E132" s="103">
        <v>0.0598</v>
      </c>
      <c r="F132" s="100"/>
    </row>
    <row r="133" ht="15.0" customHeight="1">
      <c r="A133" s="104" t="s">
        <v>400</v>
      </c>
      <c r="B133" s="105">
        <v>0.0</v>
      </c>
      <c r="C133" s="105">
        <v>0.0575</v>
      </c>
      <c r="D133" s="105">
        <v>0.17</v>
      </c>
      <c r="E133" s="103">
        <v>0.0</v>
      </c>
      <c r="F133" s="100"/>
    </row>
    <row r="134" ht="15.0" customHeight="1">
      <c r="A134" s="104" t="s">
        <v>401</v>
      </c>
      <c r="B134" s="105">
        <v>0.0085</v>
      </c>
      <c r="C134" s="105">
        <v>0.0703</v>
      </c>
      <c r="D134" s="105">
        <v>0.22</v>
      </c>
      <c r="E134" s="103">
        <v>0.01275</v>
      </c>
      <c r="F134" s="100"/>
    </row>
    <row r="135" ht="15.0" customHeight="1">
      <c r="A135" s="104" t="s">
        <v>402</v>
      </c>
      <c r="B135" s="105">
        <v>0.025</v>
      </c>
      <c r="C135" s="105">
        <v>0.095</v>
      </c>
      <c r="D135" s="105">
        <v>0.17</v>
      </c>
      <c r="E135" s="103">
        <v>0.0375</v>
      </c>
      <c r="F135" s="100"/>
    </row>
    <row r="136" ht="15.0" customHeight="1">
      <c r="A136" s="104" t="s">
        <v>403</v>
      </c>
      <c r="B136" s="105">
        <v>0.019</v>
      </c>
      <c r="C136" s="105">
        <v>0.086</v>
      </c>
      <c r="D136" s="105">
        <v>0.28</v>
      </c>
      <c r="E136" s="103">
        <v>0.0285</v>
      </c>
      <c r="F136" s="100"/>
    </row>
    <row r="137" ht="15.0" customHeight="1">
      <c r="A137" s="104" t="s">
        <v>404</v>
      </c>
      <c r="B137" s="105">
        <v>0.019</v>
      </c>
      <c r="C137" s="105">
        <v>0.086</v>
      </c>
      <c r="D137" s="105">
        <v>0.3</v>
      </c>
      <c r="E137" s="103">
        <v>0.0285</v>
      </c>
      <c r="F137" s="100"/>
    </row>
    <row r="138" ht="15.0" customHeight="1">
      <c r="A138" s="104" t="s">
        <v>405</v>
      </c>
      <c r="B138" s="105">
        <v>0.045</v>
      </c>
      <c r="C138" s="105">
        <v>0.125</v>
      </c>
      <c r="D138" s="105">
        <v>0.28</v>
      </c>
      <c r="E138" s="103">
        <v>0.0675</v>
      </c>
      <c r="F138" s="100"/>
    </row>
    <row r="139" ht="15.0" customHeight="1">
      <c r="A139" s="101" t="s">
        <v>406</v>
      </c>
      <c r="B139" s="102">
        <v>0.016</v>
      </c>
      <c r="C139" s="102">
        <v>0.0815</v>
      </c>
      <c r="D139" s="102">
        <v>0.2</v>
      </c>
      <c r="E139" s="103">
        <v>0.024</v>
      </c>
      <c r="F139" s="100"/>
    </row>
    <row r="140" ht="15.0" customHeight="1">
      <c r="A140" s="101" t="s">
        <v>407</v>
      </c>
      <c r="B140" s="102">
        <v>0.065</v>
      </c>
      <c r="C140" s="102">
        <v>0.155</v>
      </c>
      <c r="D140" s="102">
        <v>0.2</v>
      </c>
      <c r="E140" s="103">
        <v>0.0975</v>
      </c>
      <c r="F140" s="100"/>
    </row>
    <row r="141" ht="15.0" customHeight="1">
      <c r="A141" s="104" t="s">
        <v>408</v>
      </c>
      <c r="B141" s="105">
        <v>0.0399</v>
      </c>
      <c r="C141" s="105">
        <v>0.1173</v>
      </c>
      <c r="D141" s="105">
        <v>0.35</v>
      </c>
      <c r="E141" s="103">
        <v>0.0598</v>
      </c>
      <c r="F141" s="100"/>
    </row>
    <row r="142" ht="15.0" customHeight="1">
      <c r="A142" s="101" t="s">
        <v>409</v>
      </c>
      <c r="B142" s="102">
        <v>0.036</v>
      </c>
      <c r="C142" s="102">
        <v>0.1115</v>
      </c>
      <c r="D142" s="102">
        <v>0.345</v>
      </c>
      <c r="E142" s="103">
        <v>0.054</v>
      </c>
      <c r="F142" s="100"/>
    </row>
    <row r="143" ht="15.0" customHeight="1">
      <c r="A143" s="104" t="s">
        <v>410</v>
      </c>
      <c r="B143" s="105">
        <v>0.0</v>
      </c>
      <c r="C143" s="105">
        <v>0.0575</v>
      </c>
      <c r="D143" s="105">
        <v>0.22</v>
      </c>
      <c r="E143" s="103">
        <v>0.0</v>
      </c>
      <c r="F143" s="100"/>
    </row>
    <row r="144" ht="15.0" customHeight="1">
      <c r="A144" s="104" t="s">
        <v>411</v>
      </c>
      <c r="B144" s="105">
        <v>0.0</v>
      </c>
      <c r="C144" s="105">
        <v>0.0575</v>
      </c>
      <c r="D144" s="105">
        <v>0.1792</v>
      </c>
      <c r="E144" s="103">
        <v>0.0</v>
      </c>
      <c r="F144" s="100"/>
    </row>
    <row r="145" ht="15.0" customHeight="1">
      <c r="A145" s="104" t="s">
        <v>412</v>
      </c>
      <c r="B145" s="105">
        <v>0.006</v>
      </c>
      <c r="C145" s="105">
        <v>0.0665</v>
      </c>
      <c r="D145" s="105">
        <v>0.17</v>
      </c>
      <c r="E145" s="103">
        <v>0.009</v>
      </c>
      <c r="F145" s="100"/>
    </row>
    <row r="146" ht="15.0" customHeight="1">
      <c r="A146" s="104" t="s">
        <v>413</v>
      </c>
      <c r="B146" s="105">
        <v>0.0399</v>
      </c>
      <c r="C146" s="105">
        <v>0.1173</v>
      </c>
      <c r="D146" s="105">
        <v>0.3</v>
      </c>
      <c r="E146" s="103">
        <v>0.0598</v>
      </c>
      <c r="F146" s="100"/>
    </row>
    <row r="147" ht="15.0" customHeight="1">
      <c r="A147" s="104" t="s">
        <v>414</v>
      </c>
      <c r="B147" s="105">
        <v>0.016</v>
      </c>
      <c r="C147" s="105">
        <v>0.0815</v>
      </c>
      <c r="D147" s="105">
        <v>0.2</v>
      </c>
      <c r="E147" s="103">
        <v>0.024</v>
      </c>
      <c r="F147" s="100"/>
    </row>
    <row r="148" ht="15.0" customHeight="1">
      <c r="A148" s="104" t="s">
        <v>415</v>
      </c>
      <c r="B148" s="105">
        <v>0.0399</v>
      </c>
      <c r="C148" s="105">
        <v>0.1173</v>
      </c>
      <c r="D148" s="105">
        <v>0.2785</v>
      </c>
      <c r="E148" s="103">
        <v>0.0598</v>
      </c>
      <c r="F148" s="100"/>
    </row>
    <row r="149" ht="15.0" customHeight="1">
      <c r="A149" s="104" t="s">
        <v>416</v>
      </c>
      <c r="B149" s="105">
        <v>0.016</v>
      </c>
      <c r="C149" s="105">
        <v>0.0815</v>
      </c>
      <c r="D149" s="105">
        <v>0.25</v>
      </c>
      <c r="E149" s="103">
        <v>0.024</v>
      </c>
      <c r="F149" s="100"/>
    </row>
    <row r="150" ht="15.0" customHeight="1">
      <c r="A150" s="104" t="s">
        <v>417</v>
      </c>
      <c r="B150" s="105">
        <v>0.036</v>
      </c>
      <c r="C150" s="105">
        <v>0.1115</v>
      </c>
      <c r="D150" s="105">
        <v>0.25</v>
      </c>
      <c r="E150" s="103">
        <v>0.054</v>
      </c>
      <c r="F150" s="100"/>
    </row>
    <row r="151" ht="15.0" customHeight="1">
      <c r="A151" s="104" t="s">
        <v>418</v>
      </c>
      <c r="B151" s="105">
        <v>0.022</v>
      </c>
      <c r="C151" s="105">
        <v>0.0905</v>
      </c>
      <c r="D151" s="105">
        <v>0.2</v>
      </c>
      <c r="E151" s="103">
        <v>0.033</v>
      </c>
      <c r="F151" s="100"/>
    </row>
    <row r="152" ht="15.0" customHeight="1">
      <c r="A152" s="101" t="s">
        <v>419</v>
      </c>
      <c r="B152" s="102">
        <v>0.022</v>
      </c>
      <c r="C152" s="102">
        <v>0.0905</v>
      </c>
      <c r="D152" s="102">
        <v>0.2</v>
      </c>
      <c r="E152" s="103">
        <v>0.033</v>
      </c>
      <c r="F152" s="100"/>
    </row>
    <row r="153" ht="15.0" customHeight="1">
      <c r="A153" s="104" t="s">
        <v>420</v>
      </c>
      <c r="B153" s="105">
        <v>0.045</v>
      </c>
      <c r="C153" s="105">
        <v>0.125</v>
      </c>
      <c r="D153" s="105">
        <v>0.3</v>
      </c>
      <c r="E153" s="103">
        <v>0.0675</v>
      </c>
      <c r="F153" s="100"/>
    </row>
    <row r="154" ht="15.0" customHeight="1">
      <c r="A154" s="104" t="s">
        <v>421</v>
      </c>
      <c r="B154" s="105">
        <v>0.1</v>
      </c>
      <c r="C154" s="105">
        <v>0.2075</v>
      </c>
      <c r="D154" s="105">
        <v>0.18</v>
      </c>
      <c r="E154" s="103">
        <v>0.15</v>
      </c>
      <c r="F154" s="100"/>
    </row>
    <row r="155" ht="15.0" customHeight="1">
      <c r="A155" s="104" t="s">
        <v>422</v>
      </c>
      <c r="B155" s="105">
        <v>0.005</v>
      </c>
      <c r="C155" s="105">
        <v>0.065</v>
      </c>
      <c r="D155" s="105">
        <v>0.55</v>
      </c>
      <c r="E155" s="103">
        <v>0.0075</v>
      </c>
      <c r="F155" s="100"/>
    </row>
    <row r="156" ht="15.0" customHeight="1">
      <c r="A156" s="104" t="s">
        <v>423</v>
      </c>
      <c r="B156" s="105">
        <v>0.004</v>
      </c>
      <c r="C156" s="105">
        <v>0.0635</v>
      </c>
      <c r="D156" s="105">
        <v>0.21</v>
      </c>
      <c r="E156" s="103">
        <v>0.006</v>
      </c>
      <c r="F156" s="100"/>
    </row>
    <row r="157" ht="15.0" customHeight="1">
      <c r="A157" s="104" t="s">
        <v>12</v>
      </c>
      <c r="B157" s="105">
        <v>0.0</v>
      </c>
      <c r="C157" s="105">
        <v>0.0575</v>
      </c>
      <c r="D157" s="105">
        <v>0.4</v>
      </c>
      <c r="E157" s="103">
        <v>0.0</v>
      </c>
      <c r="F157" s="100"/>
    </row>
    <row r="158" ht="15.0" customHeight="1">
      <c r="A158" s="101" t="s">
        <v>424</v>
      </c>
      <c r="B158" s="102">
        <v>0.019</v>
      </c>
      <c r="C158" s="102">
        <v>0.086</v>
      </c>
      <c r="D158" s="102">
        <v>0.25</v>
      </c>
      <c r="E158" s="103">
        <v>0.0285</v>
      </c>
      <c r="F158" s="100"/>
    </row>
    <row r="159" ht="15.0" customHeight="1">
      <c r="A159" s="104" t="s">
        <v>425</v>
      </c>
      <c r="B159" s="105">
        <v>0.075</v>
      </c>
      <c r="C159" s="105">
        <v>0.17</v>
      </c>
      <c r="D159" s="105">
        <v>0.34</v>
      </c>
      <c r="E159" s="103">
        <v>0.1125</v>
      </c>
      <c r="F159" s="100"/>
    </row>
    <row r="160" ht="15.0" customHeight="1">
      <c r="A160" s="104" t="s">
        <v>426</v>
      </c>
      <c r="B160" s="105">
        <v>0.045</v>
      </c>
      <c r="C160" s="105">
        <v>0.125</v>
      </c>
      <c r="D160" s="105">
        <v>0.22</v>
      </c>
      <c r="E160" s="103">
        <v>0.0675</v>
      </c>
      <c r="F160" s="100"/>
    </row>
    <row r="161" ht="15.0" customHeight="1">
      <c r="A161" s="104" t="s">
        <v>427</v>
      </c>
      <c r="B161" s="105">
        <v>0.045</v>
      </c>
      <c r="C161" s="105">
        <v>0.125</v>
      </c>
      <c r="D161" s="105">
        <v>0.35</v>
      </c>
      <c r="E161" s="103">
        <v>0.0675</v>
      </c>
      <c r="F161" s="100"/>
    </row>
    <row r="162" ht="15.0" customHeight="1">
      <c r="A162" s="104" t="s">
        <v>428</v>
      </c>
      <c r="B162" s="105">
        <v>0.0399</v>
      </c>
      <c r="C162" s="105">
        <v>0.1173</v>
      </c>
      <c r="D162" s="105">
        <v>0.2785</v>
      </c>
      <c r="E162" s="103">
        <v>0.0598</v>
      </c>
      <c r="F162" s="100"/>
    </row>
    <row r="163" ht="12.75" customHeight="1">
      <c r="A163" s="100"/>
      <c r="B163" s="100"/>
      <c r="C163" s="100"/>
      <c r="D163" s="100"/>
      <c r="E163" s="100"/>
      <c r="F163" s="100"/>
    </row>
    <row r="164" ht="12.75" customHeight="1">
      <c r="A164" s="100"/>
      <c r="B164" s="100"/>
      <c r="C164" s="100"/>
      <c r="D164" s="100"/>
      <c r="E164" s="100"/>
      <c r="F164" s="100"/>
    </row>
    <row r="165" ht="12.75" customHeight="1">
      <c r="A165" s="106" t="s">
        <v>38</v>
      </c>
      <c r="B165" s="107" t="s">
        <v>429</v>
      </c>
      <c r="C165" s="107" t="s">
        <v>5</v>
      </c>
      <c r="D165" s="107" t="s">
        <v>430</v>
      </c>
      <c r="E165" s="108"/>
      <c r="F165" s="108"/>
    </row>
    <row r="166" ht="12.75" customHeight="1">
      <c r="A166" s="109" t="s">
        <v>431</v>
      </c>
      <c r="B166" s="110">
        <v>0.0399</v>
      </c>
      <c r="C166" s="110">
        <v>0.1173</v>
      </c>
      <c r="D166" s="111">
        <v>0.2785</v>
      </c>
      <c r="E166" s="100"/>
      <c r="F166" s="100"/>
    </row>
    <row r="167" ht="12.75" customHeight="1">
      <c r="A167" s="109" t="s">
        <v>432</v>
      </c>
      <c r="B167" s="110">
        <v>0.0101</v>
      </c>
      <c r="C167" s="110">
        <v>0.0726</v>
      </c>
      <c r="D167" s="111">
        <v>0.2191</v>
      </c>
      <c r="E167" s="100"/>
      <c r="F167" s="100"/>
    </row>
    <row r="168" ht="12.75" customHeight="1">
      <c r="A168" s="109" t="s">
        <v>433</v>
      </c>
      <c r="B168" s="110">
        <v>0.0</v>
      </c>
      <c r="C168" s="110">
        <v>0.0575</v>
      </c>
      <c r="D168" s="111">
        <v>0.26</v>
      </c>
      <c r="E168" s="100"/>
      <c r="F168" s="100"/>
    </row>
    <row r="169" ht="12.75" customHeight="1">
      <c r="A169" s="109" t="s">
        <v>434</v>
      </c>
      <c r="B169" s="110">
        <v>0.0575</v>
      </c>
      <c r="C169" s="110">
        <v>0.1437</v>
      </c>
      <c r="D169" s="111">
        <v>0.1492</v>
      </c>
      <c r="E169" s="100"/>
      <c r="F169" s="100"/>
    </row>
    <row r="170" ht="12.75" customHeight="1">
      <c r="A170" s="109" t="s">
        <v>435</v>
      </c>
      <c r="B170" s="110">
        <v>0.028</v>
      </c>
      <c r="C170" s="110">
        <v>0.0995</v>
      </c>
      <c r="D170" s="111">
        <v>0.2715</v>
      </c>
      <c r="E170" s="100"/>
      <c r="F170" s="100"/>
    </row>
    <row r="171" ht="12.75" customHeight="1">
      <c r="A171" s="109" t="s">
        <v>436</v>
      </c>
      <c r="B171" s="110">
        <v>0.0222</v>
      </c>
      <c r="C171" s="110">
        <v>0.0908</v>
      </c>
      <c r="D171" s="111">
        <v>0.1638</v>
      </c>
      <c r="E171" s="100"/>
      <c r="F171" s="100"/>
    </row>
    <row r="172" ht="12.75" customHeight="1">
      <c r="A172" s="109" t="s">
        <v>437</v>
      </c>
      <c r="B172" s="110">
        <v>0.0073</v>
      </c>
      <c r="C172" s="110">
        <v>0.0685</v>
      </c>
      <c r="D172" s="111">
        <v>0.1922</v>
      </c>
      <c r="E172" s="100"/>
      <c r="F172" s="100"/>
    </row>
    <row r="173" ht="12.75" customHeight="1">
      <c r="A173" s="109" t="s">
        <v>438</v>
      </c>
      <c r="B173" s="110">
        <v>0.0</v>
      </c>
      <c r="C173" s="110">
        <v>0.0575</v>
      </c>
      <c r="D173" s="111">
        <v>0.3325</v>
      </c>
      <c r="E173" s="100"/>
      <c r="F173" s="100"/>
    </row>
    <row r="174" ht="12.75" customHeight="1">
      <c r="A174" s="109" t="s">
        <v>439</v>
      </c>
      <c r="B174" s="110">
        <v>0.0075</v>
      </c>
      <c r="C174" s="110">
        <v>0.0688</v>
      </c>
      <c r="D174" s="111">
        <v>0.1968</v>
      </c>
      <c r="E174" s="100"/>
      <c r="F174" s="100"/>
    </row>
    <row r="175" ht="15.0" customHeight="1">
      <c r="A175" s="112" t="s">
        <v>440</v>
      </c>
      <c r="B175" s="113">
        <v>0.0143</v>
      </c>
      <c r="C175" s="113">
        <v>0.0718</v>
      </c>
      <c r="D175" s="114">
        <v>0.2357</v>
      </c>
      <c r="E175" s="100"/>
      <c r="F175" s="100"/>
    </row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86"/>
    <col customWidth="1" min="2" max="2" width="14.0"/>
    <col customWidth="1" min="3" max="3" width="28.86"/>
    <col customWidth="1" min="4" max="4" width="25.86"/>
    <col customWidth="1" min="5" max="5" width="20.29"/>
    <col customWidth="1" min="6" max="6" width="20.86"/>
    <col customWidth="1" min="7" max="26" width="10.0"/>
  </cols>
  <sheetData>
    <row r="1" ht="13.5" customHeight="1">
      <c r="A1" s="115" t="s">
        <v>3</v>
      </c>
      <c r="B1" s="116" t="s">
        <v>441</v>
      </c>
      <c r="C1" s="117" t="s">
        <v>442</v>
      </c>
      <c r="D1" s="117" t="s">
        <v>443</v>
      </c>
      <c r="E1" s="118" t="s">
        <v>444</v>
      </c>
      <c r="F1" s="115" t="s">
        <v>38</v>
      </c>
    </row>
    <row r="2" ht="13.5" customHeight="1">
      <c r="A2" s="119" t="s">
        <v>271</v>
      </c>
      <c r="B2" s="120">
        <v>390.0</v>
      </c>
      <c r="C2" s="121">
        <v>0.005</v>
      </c>
      <c r="D2" s="122">
        <v>0.065</v>
      </c>
      <c r="E2" s="123">
        <v>0.0075</v>
      </c>
      <c r="F2" s="124" t="s">
        <v>437</v>
      </c>
    </row>
    <row r="3" ht="13.5" customHeight="1">
      <c r="A3" s="119" t="s">
        <v>272</v>
      </c>
      <c r="B3" s="120">
        <v>12.9</v>
      </c>
      <c r="C3" s="121">
        <v>0.045</v>
      </c>
      <c r="D3" s="122">
        <v>0.125</v>
      </c>
      <c r="E3" s="123">
        <v>0.0675</v>
      </c>
      <c r="F3" s="124" t="s">
        <v>436</v>
      </c>
    </row>
    <row r="4" ht="13.5" customHeight="1">
      <c r="A4" s="119" t="s">
        <v>445</v>
      </c>
      <c r="B4" s="120">
        <v>4.5</v>
      </c>
      <c r="C4" s="121">
        <v>0.016</v>
      </c>
      <c r="D4" s="122">
        <v>0.0815</v>
      </c>
      <c r="E4" s="123">
        <v>0.024</v>
      </c>
      <c r="F4" s="124" t="s">
        <v>439</v>
      </c>
    </row>
    <row r="5" ht="13.5" customHeight="1">
      <c r="A5" s="119" t="s">
        <v>274</v>
      </c>
      <c r="B5" s="120">
        <v>124.2</v>
      </c>
      <c r="C5" s="121">
        <v>0.03</v>
      </c>
      <c r="D5" s="122">
        <v>0.1025</v>
      </c>
      <c r="E5" s="123">
        <v>0.045</v>
      </c>
      <c r="F5" s="124" t="s">
        <v>431</v>
      </c>
    </row>
    <row r="6" ht="13.5" customHeight="1">
      <c r="A6" s="119" t="s">
        <v>10</v>
      </c>
      <c r="B6" s="120">
        <v>609.9</v>
      </c>
      <c r="C6" s="121">
        <v>0.075</v>
      </c>
      <c r="D6" s="122">
        <v>0.17</v>
      </c>
      <c r="E6" s="123">
        <v>0.1125</v>
      </c>
      <c r="F6" s="124" t="s">
        <v>435</v>
      </c>
    </row>
    <row r="7" ht="13.5" customHeight="1">
      <c r="A7" s="119" t="s">
        <v>276</v>
      </c>
      <c r="B7" s="120">
        <v>10.4</v>
      </c>
      <c r="C7" s="121">
        <v>0.03</v>
      </c>
      <c r="D7" s="122">
        <v>0.1025</v>
      </c>
      <c r="E7" s="123">
        <v>0.045</v>
      </c>
      <c r="F7" s="124" t="s">
        <v>436</v>
      </c>
    </row>
    <row r="8" ht="13.5" customHeight="1">
      <c r="A8" s="119" t="s">
        <v>277</v>
      </c>
      <c r="B8" s="120">
        <v>2.6</v>
      </c>
      <c r="C8" s="121">
        <v>0.065</v>
      </c>
      <c r="D8" s="122">
        <v>0.155</v>
      </c>
      <c r="E8" s="123">
        <v>0.0975</v>
      </c>
      <c r="F8" s="124" t="s">
        <v>434</v>
      </c>
    </row>
    <row r="9" ht="13.5" customHeight="1">
      <c r="A9" s="119" t="s">
        <v>278</v>
      </c>
      <c r="B9" s="120">
        <v>1560.4</v>
      </c>
      <c r="C9" s="121">
        <v>0.0</v>
      </c>
      <c r="D9" s="122">
        <v>0.0575</v>
      </c>
      <c r="E9" s="123">
        <v>0.0</v>
      </c>
      <c r="F9" s="124" t="s">
        <v>433</v>
      </c>
    </row>
    <row r="10" ht="13.5" customHeight="1">
      <c r="A10" s="119" t="s">
        <v>279</v>
      </c>
      <c r="B10" s="120">
        <v>428.3</v>
      </c>
      <c r="C10" s="121">
        <v>0.0</v>
      </c>
      <c r="D10" s="122">
        <v>0.0575</v>
      </c>
      <c r="E10" s="123">
        <v>0.0</v>
      </c>
      <c r="F10" s="124" t="s">
        <v>439</v>
      </c>
    </row>
    <row r="11" ht="13.5" customHeight="1">
      <c r="A11" s="119" t="s">
        <v>280</v>
      </c>
      <c r="B11" s="120">
        <v>73.4</v>
      </c>
      <c r="C11" s="121">
        <v>0.022</v>
      </c>
      <c r="D11" s="122">
        <v>0.0905</v>
      </c>
      <c r="E11" s="123">
        <v>0.033</v>
      </c>
      <c r="F11" s="124" t="s">
        <v>436</v>
      </c>
    </row>
    <row r="12" ht="13.5" customHeight="1">
      <c r="A12" s="119" t="s">
        <v>281</v>
      </c>
      <c r="B12" s="120">
        <v>8.4</v>
      </c>
      <c r="C12" s="121">
        <v>0.019</v>
      </c>
      <c r="D12" s="122">
        <v>0.086</v>
      </c>
      <c r="E12" s="123">
        <v>0.0285</v>
      </c>
      <c r="F12" s="124" t="s">
        <v>434</v>
      </c>
    </row>
    <row r="13" ht="13.5" customHeight="1">
      <c r="A13" s="119" t="s">
        <v>282</v>
      </c>
      <c r="B13" s="120">
        <v>32.9</v>
      </c>
      <c r="C13" s="121">
        <v>0.019</v>
      </c>
      <c r="D13" s="122">
        <v>0.086</v>
      </c>
      <c r="E13" s="123">
        <v>0.0285</v>
      </c>
      <c r="F13" s="124" t="s">
        <v>437</v>
      </c>
    </row>
    <row r="14" ht="13.5" customHeight="1">
      <c r="A14" s="119" t="s">
        <v>283</v>
      </c>
      <c r="B14" s="120">
        <v>150.0</v>
      </c>
      <c r="C14" s="121">
        <v>0.036</v>
      </c>
      <c r="D14" s="122">
        <v>0.1115</v>
      </c>
      <c r="E14" s="123">
        <v>0.054</v>
      </c>
      <c r="F14" s="124" t="s">
        <v>432</v>
      </c>
    </row>
    <row r="15" ht="13.5" customHeight="1">
      <c r="A15" s="119" t="s">
        <v>284</v>
      </c>
      <c r="B15" s="120">
        <v>3.7</v>
      </c>
      <c r="C15" s="121">
        <v>0.065</v>
      </c>
      <c r="D15" s="122">
        <v>0.155</v>
      </c>
      <c r="E15" s="123">
        <v>0.0975</v>
      </c>
      <c r="F15" s="124" t="s">
        <v>434</v>
      </c>
    </row>
    <row r="16" ht="13.5" customHeight="1">
      <c r="A16" s="119" t="s">
        <v>285</v>
      </c>
      <c r="B16" s="120">
        <v>71.7</v>
      </c>
      <c r="C16" s="121">
        <v>0.065</v>
      </c>
      <c r="D16" s="122">
        <v>0.155</v>
      </c>
      <c r="E16" s="123">
        <v>0.0975</v>
      </c>
      <c r="F16" s="124" t="s">
        <v>436</v>
      </c>
    </row>
    <row r="17" ht="13.5" customHeight="1">
      <c r="A17" s="119" t="s">
        <v>286</v>
      </c>
      <c r="B17" s="120">
        <v>524.8</v>
      </c>
      <c r="C17" s="121">
        <v>0.006</v>
      </c>
      <c r="D17" s="122">
        <v>0.0665</v>
      </c>
      <c r="E17" s="123">
        <v>0.009</v>
      </c>
      <c r="F17" s="124" t="s">
        <v>439</v>
      </c>
    </row>
    <row r="18" ht="13.5" customHeight="1">
      <c r="A18" s="119" t="s">
        <v>287</v>
      </c>
      <c r="B18" s="120">
        <v>1.6</v>
      </c>
      <c r="C18" s="121">
        <v>0.09</v>
      </c>
      <c r="D18" s="122">
        <v>0.1925</v>
      </c>
      <c r="E18" s="123">
        <v>0.135</v>
      </c>
      <c r="F18" s="124" t="s">
        <v>435</v>
      </c>
    </row>
    <row r="19" ht="13.5" customHeight="1">
      <c r="A19" s="119" t="s">
        <v>289</v>
      </c>
      <c r="B19" s="120">
        <v>5.557</v>
      </c>
      <c r="C19" s="121">
        <v>0.007</v>
      </c>
      <c r="D19" s="122">
        <v>0.068</v>
      </c>
      <c r="E19" s="123">
        <v>0.0105</v>
      </c>
      <c r="F19" s="124" t="s">
        <v>434</v>
      </c>
    </row>
    <row r="20" ht="13.5" customHeight="1">
      <c r="A20" s="119" t="s">
        <v>290</v>
      </c>
      <c r="B20" s="120">
        <v>30.6</v>
      </c>
      <c r="C20" s="121">
        <v>0.036</v>
      </c>
      <c r="D20" s="122">
        <v>0.1115</v>
      </c>
      <c r="E20" s="123">
        <v>0.054</v>
      </c>
      <c r="F20" s="124" t="s">
        <v>435</v>
      </c>
    </row>
    <row r="21" ht="13.5" customHeight="1">
      <c r="A21" s="119" t="s">
        <v>291</v>
      </c>
      <c r="B21" s="120">
        <v>17.9</v>
      </c>
      <c r="C21" s="121">
        <v>0.065</v>
      </c>
      <c r="D21" s="122">
        <v>0.155</v>
      </c>
      <c r="E21" s="123">
        <v>0.0975</v>
      </c>
      <c r="F21" s="124" t="s">
        <v>436</v>
      </c>
    </row>
    <row r="22" ht="13.5" customHeight="1">
      <c r="A22" s="119" t="s">
        <v>292</v>
      </c>
      <c r="B22" s="120">
        <v>14.8</v>
      </c>
      <c r="C22" s="121">
        <v>0.0085</v>
      </c>
      <c r="D22" s="122">
        <v>0.0703</v>
      </c>
      <c r="E22" s="123">
        <v>0.0128</v>
      </c>
      <c r="F22" s="124" t="s">
        <v>431</v>
      </c>
    </row>
    <row r="23" ht="13.5" customHeight="1">
      <c r="A23" s="119" t="s">
        <v>293</v>
      </c>
      <c r="B23" s="120">
        <v>2245.7</v>
      </c>
      <c r="C23" s="121">
        <v>0.019</v>
      </c>
      <c r="D23" s="122">
        <v>0.086</v>
      </c>
      <c r="E23" s="123">
        <v>0.0285</v>
      </c>
      <c r="F23" s="124" t="s">
        <v>435</v>
      </c>
    </row>
    <row r="24" ht="13.5" customHeight="1">
      <c r="A24" s="119" t="s">
        <v>295</v>
      </c>
      <c r="B24" s="120">
        <v>54.5</v>
      </c>
      <c r="C24" s="121">
        <v>0.019</v>
      </c>
      <c r="D24" s="122">
        <v>0.086</v>
      </c>
      <c r="E24" s="123">
        <v>0.0285</v>
      </c>
      <c r="F24" s="124" t="s">
        <v>436</v>
      </c>
    </row>
    <row r="25" ht="13.5" customHeight="1">
      <c r="A25" s="119" t="s">
        <v>296</v>
      </c>
      <c r="B25" s="120">
        <v>11.6</v>
      </c>
      <c r="C25" s="121">
        <v>0.065</v>
      </c>
      <c r="D25" s="122">
        <v>0.155</v>
      </c>
      <c r="E25" s="123">
        <v>0.0975</v>
      </c>
      <c r="F25" s="124" t="s">
        <v>431</v>
      </c>
    </row>
    <row r="26" ht="13.5" customHeight="1">
      <c r="A26" s="119" t="s">
        <v>297</v>
      </c>
      <c r="B26" s="120">
        <v>15.2</v>
      </c>
      <c r="C26" s="121">
        <v>0.055</v>
      </c>
      <c r="D26" s="122">
        <v>0.14</v>
      </c>
      <c r="E26" s="123">
        <v>0.0825</v>
      </c>
      <c r="F26" s="124" t="s">
        <v>432</v>
      </c>
    </row>
    <row r="27" ht="13.5" customHeight="1">
      <c r="A27" s="119" t="s">
        <v>298</v>
      </c>
      <c r="B27" s="120">
        <v>29.6</v>
      </c>
      <c r="C27" s="121">
        <v>0.055</v>
      </c>
      <c r="D27" s="122">
        <v>0.14</v>
      </c>
      <c r="E27" s="123">
        <v>0.0825</v>
      </c>
      <c r="F27" s="124" t="s">
        <v>431</v>
      </c>
    </row>
    <row r="28" ht="13.5" customHeight="1">
      <c r="A28" s="119" t="s">
        <v>299</v>
      </c>
      <c r="B28" s="120">
        <v>1826.8</v>
      </c>
      <c r="C28" s="121">
        <v>0.0</v>
      </c>
      <c r="D28" s="122">
        <v>0.0575</v>
      </c>
      <c r="E28" s="123">
        <v>0.0</v>
      </c>
      <c r="F28" s="124" t="s">
        <v>438</v>
      </c>
    </row>
    <row r="29" ht="13.5" customHeight="1">
      <c r="A29" s="119" t="s">
        <v>301</v>
      </c>
      <c r="B29" s="120">
        <v>1.897</v>
      </c>
      <c r="C29" s="121">
        <v>0.006</v>
      </c>
      <c r="D29" s="122">
        <v>0.0665</v>
      </c>
      <c r="E29" s="123">
        <v>0.009</v>
      </c>
      <c r="F29" s="124" t="s">
        <v>434</v>
      </c>
    </row>
    <row r="30" ht="13.5" customHeight="1">
      <c r="A30" s="119" t="s">
        <v>300</v>
      </c>
      <c r="B30" s="120">
        <v>4.0</v>
      </c>
      <c r="C30" s="121">
        <v>0.055</v>
      </c>
      <c r="D30" s="122">
        <v>0.14</v>
      </c>
      <c r="E30" s="123">
        <v>0.0825</v>
      </c>
      <c r="F30" s="124" t="s">
        <v>431</v>
      </c>
    </row>
    <row r="31" ht="13.5" customHeight="1">
      <c r="A31" s="119" t="s">
        <v>303</v>
      </c>
      <c r="B31" s="120">
        <v>277.2</v>
      </c>
      <c r="C31" s="121">
        <v>0.006</v>
      </c>
      <c r="D31" s="122">
        <v>0.0665</v>
      </c>
      <c r="E31" s="123">
        <v>0.009</v>
      </c>
      <c r="F31" s="124" t="s">
        <v>435</v>
      </c>
    </row>
    <row r="32" ht="13.5" customHeight="1">
      <c r="A32" s="119" t="s">
        <v>304</v>
      </c>
      <c r="B32" s="120">
        <v>9240.3</v>
      </c>
      <c r="C32" s="121">
        <v>0.006</v>
      </c>
      <c r="D32" s="122">
        <v>0.0665</v>
      </c>
      <c r="E32" s="123">
        <v>0.009</v>
      </c>
      <c r="F32" s="124" t="s">
        <v>432</v>
      </c>
    </row>
    <row r="33" ht="13.5" customHeight="1">
      <c r="A33" s="119" t="s">
        <v>305</v>
      </c>
      <c r="B33" s="120">
        <v>378.4</v>
      </c>
      <c r="C33" s="121">
        <v>0.019</v>
      </c>
      <c r="D33" s="122">
        <v>0.086</v>
      </c>
      <c r="E33" s="123">
        <v>0.0285</v>
      </c>
      <c r="F33" s="124" t="s">
        <v>435</v>
      </c>
    </row>
    <row r="34" ht="13.5" customHeight="1">
      <c r="A34" s="119" t="s">
        <v>306</v>
      </c>
      <c r="B34" s="120">
        <v>32.7</v>
      </c>
      <c r="C34" s="121">
        <v>0.065</v>
      </c>
      <c r="D34" s="122">
        <v>0.155</v>
      </c>
      <c r="E34" s="123">
        <v>0.0975</v>
      </c>
      <c r="F34" s="124" t="s">
        <v>431</v>
      </c>
    </row>
    <row r="35" ht="13.5" customHeight="1">
      <c r="A35" s="119" t="s">
        <v>307</v>
      </c>
      <c r="B35" s="120">
        <v>14.1</v>
      </c>
      <c r="C35" s="121">
        <v>0.036</v>
      </c>
      <c r="D35" s="122">
        <v>0.1115</v>
      </c>
      <c r="E35" s="123">
        <v>0.054</v>
      </c>
      <c r="F35" s="124" t="s">
        <v>431</v>
      </c>
    </row>
    <row r="36" ht="13.5" customHeight="1">
      <c r="A36" s="119" t="s">
        <v>308</v>
      </c>
      <c r="B36" s="120">
        <v>1.2</v>
      </c>
      <c r="C36" s="121">
        <v>0.045</v>
      </c>
      <c r="D36" s="122">
        <v>0.125</v>
      </c>
      <c r="E36" s="123">
        <v>0.0675</v>
      </c>
      <c r="F36" s="124" t="s">
        <v>433</v>
      </c>
    </row>
    <row r="37" ht="13.5" customHeight="1">
      <c r="A37" s="119" t="s">
        <v>309</v>
      </c>
      <c r="B37" s="120">
        <v>49.6</v>
      </c>
      <c r="C37" s="121">
        <v>0.025</v>
      </c>
      <c r="D37" s="122">
        <v>0.095</v>
      </c>
      <c r="E37" s="123">
        <v>0.0375</v>
      </c>
      <c r="F37" s="124" t="s">
        <v>435</v>
      </c>
    </row>
    <row r="38" ht="13.5" customHeight="1">
      <c r="A38" s="119" t="s">
        <v>446</v>
      </c>
      <c r="B38" s="120">
        <v>31.1</v>
      </c>
      <c r="C38" s="121">
        <v>0.045</v>
      </c>
      <c r="D38" s="122">
        <v>0.125</v>
      </c>
      <c r="E38" s="123">
        <v>0.0675</v>
      </c>
      <c r="F38" s="124" t="s">
        <v>431</v>
      </c>
    </row>
    <row r="39" ht="13.5" customHeight="1">
      <c r="A39" s="119" t="s">
        <v>310</v>
      </c>
      <c r="B39" s="120">
        <v>57.9</v>
      </c>
      <c r="C39" s="121">
        <v>0.025</v>
      </c>
      <c r="D39" s="122">
        <v>0.095</v>
      </c>
      <c r="E39" s="123">
        <v>0.0375</v>
      </c>
      <c r="F39" s="124" t="s">
        <v>436</v>
      </c>
    </row>
    <row r="40" ht="13.5" customHeight="1">
      <c r="A40" s="119" t="s">
        <v>311</v>
      </c>
      <c r="B40" s="120">
        <v>60.8</v>
      </c>
      <c r="C40" s="121">
        <v>0.09</v>
      </c>
      <c r="D40" s="122">
        <v>0.1925</v>
      </c>
      <c r="E40" s="123">
        <v>0.135</v>
      </c>
      <c r="F40" s="124" t="s">
        <v>434</v>
      </c>
    </row>
    <row r="41" ht="13.5" customHeight="1">
      <c r="A41" s="119" t="s">
        <v>447</v>
      </c>
      <c r="B41" s="120">
        <v>1.0</v>
      </c>
      <c r="C41" s="121">
        <v>0.012</v>
      </c>
      <c r="D41" s="122">
        <v>0.0755</v>
      </c>
      <c r="E41" s="123">
        <v>0.018</v>
      </c>
      <c r="F41" s="124" t="s">
        <v>434</v>
      </c>
    </row>
    <row r="42" ht="13.5" customHeight="1">
      <c r="A42" s="119" t="s">
        <v>313</v>
      </c>
      <c r="B42" s="120">
        <v>21.9</v>
      </c>
      <c r="C42" s="121">
        <v>0.065</v>
      </c>
      <c r="D42" s="122">
        <v>0.155</v>
      </c>
      <c r="E42" s="123">
        <v>0.0975</v>
      </c>
      <c r="F42" s="124" t="s">
        <v>439</v>
      </c>
    </row>
    <row r="43" ht="13.5" customHeight="1">
      <c r="A43" s="119" t="s">
        <v>314</v>
      </c>
      <c r="B43" s="120">
        <v>208.9</v>
      </c>
      <c r="C43" s="121">
        <v>0.007</v>
      </c>
      <c r="D43" s="122">
        <v>0.068</v>
      </c>
      <c r="E43" s="123">
        <v>0.0105</v>
      </c>
      <c r="F43" s="124" t="s">
        <v>436</v>
      </c>
    </row>
    <row r="44" ht="13.5" customHeight="1">
      <c r="A44" s="119" t="s">
        <v>315</v>
      </c>
      <c r="B44" s="120">
        <v>335.9</v>
      </c>
      <c r="C44" s="121">
        <v>0.0</v>
      </c>
      <c r="D44" s="122">
        <v>0.0575</v>
      </c>
      <c r="E44" s="123">
        <v>0.0</v>
      </c>
      <c r="F44" s="124" t="s">
        <v>439</v>
      </c>
    </row>
    <row r="45" ht="13.5" customHeight="1">
      <c r="A45" s="119" t="s">
        <v>316</v>
      </c>
      <c r="B45" s="120">
        <v>61.2</v>
      </c>
      <c r="C45" s="121">
        <v>0.045</v>
      </c>
      <c r="D45" s="122">
        <v>0.125</v>
      </c>
      <c r="E45" s="123">
        <v>0.0675</v>
      </c>
      <c r="F45" s="124" t="s">
        <v>434</v>
      </c>
    </row>
    <row r="46" ht="13.5" customHeight="1">
      <c r="A46" s="119" t="s">
        <v>317</v>
      </c>
      <c r="B46" s="120">
        <v>94.5</v>
      </c>
      <c r="C46" s="121">
        <v>0.065</v>
      </c>
      <c r="D46" s="122">
        <v>0.155</v>
      </c>
      <c r="E46" s="123">
        <v>0.0975</v>
      </c>
      <c r="F46" s="124" t="s">
        <v>435</v>
      </c>
    </row>
    <row r="47" ht="13.5" customHeight="1">
      <c r="A47" s="119" t="s">
        <v>318</v>
      </c>
      <c r="B47" s="120">
        <v>272.0</v>
      </c>
      <c r="C47" s="121">
        <v>0.075</v>
      </c>
      <c r="D47" s="122">
        <v>0.17</v>
      </c>
      <c r="E47" s="123">
        <v>0.1125</v>
      </c>
      <c r="F47" s="124" t="s">
        <v>431</v>
      </c>
    </row>
    <row r="48" ht="13.5" customHeight="1">
      <c r="A48" s="119" t="s">
        <v>319</v>
      </c>
      <c r="B48" s="120">
        <v>24.3</v>
      </c>
      <c r="C48" s="121">
        <v>0.036</v>
      </c>
      <c r="D48" s="122">
        <v>0.1115</v>
      </c>
      <c r="E48" s="123">
        <v>0.054</v>
      </c>
      <c r="F48" s="124" t="s">
        <v>435</v>
      </c>
    </row>
    <row r="49" ht="13.5" customHeight="1">
      <c r="A49" s="119" t="s">
        <v>320</v>
      </c>
      <c r="B49" s="120">
        <v>24.9</v>
      </c>
      <c r="C49" s="121">
        <v>0.007</v>
      </c>
      <c r="D49" s="122">
        <v>0.068</v>
      </c>
      <c r="E49" s="123">
        <v>0.0105</v>
      </c>
      <c r="F49" s="124" t="s">
        <v>436</v>
      </c>
    </row>
    <row r="50" ht="13.5" customHeight="1">
      <c r="A50" s="119" t="s">
        <v>448</v>
      </c>
      <c r="B50" s="120">
        <v>47.5</v>
      </c>
      <c r="C50" s="121">
        <v>0.045</v>
      </c>
      <c r="D50" s="122">
        <v>0.125</v>
      </c>
      <c r="E50" s="123">
        <v>0.0675</v>
      </c>
      <c r="F50" s="124" t="s">
        <v>431</v>
      </c>
    </row>
    <row r="51" ht="13.5" customHeight="1">
      <c r="A51" s="119" t="s">
        <v>322</v>
      </c>
      <c r="B51" s="120">
        <v>3.9</v>
      </c>
      <c r="C51" s="121">
        <v>0.045</v>
      </c>
      <c r="D51" s="122">
        <v>0.125</v>
      </c>
      <c r="E51" s="123">
        <v>0.0675</v>
      </c>
      <c r="F51" s="124" t="s">
        <v>432</v>
      </c>
    </row>
    <row r="52" ht="13.5" customHeight="1">
      <c r="A52" s="119" t="s">
        <v>323</v>
      </c>
      <c r="B52" s="120">
        <v>267.3</v>
      </c>
      <c r="C52" s="121">
        <v>0.0</v>
      </c>
      <c r="D52" s="122">
        <v>0.0575</v>
      </c>
      <c r="E52" s="123">
        <v>0.0</v>
      </c>
      <c r="F52" s="124" t="s">
        <v>439</v>
      </c>
    </row>
    <row r="53" ht="13.5" customHeight="1">
      <c r="A53" s="119" t="s">
        <v>13</v>
      </c>
      <c r="B53" s="120">
        <v>2806.4</v>
      </c>
      <c r="C53" s="121">
        <v>0.004</v>
      </c>
      <c r="D53" s="122">
        <v>0.0635</v>
      </c>
      <c r="E53" s="123">
        <v>0.006</v>
      </c>
      <c r="F53" s="124" t="s">
        <v>439</v>
      </c>
    </row>
    <row r="54" ht="13.5" customHeight="1">
      <c r="A54" s="119" t="s">
        <v>324</v>
      </c>
      <c r="B54" s="120">
        <v>19.3</v>
      </c>
      <c r="C54" s="121">
        <v>0.036</v>
      </c>
      <c r="D54" s="122">
        <v>0.1115</v>
      </c>
      <c r="E54" s="123">
        <v>0.054</v>
      </c>
      <c r="F54" s="124" t="s">
        <v>431</v>
      </c>
    </row>
    <row r="55" ht="13.5" customHeight="1">
      <c r="A55" s="119" t="s">
        <v>325</v>
      </c>
      <c r="B55" s="120">
        <v>16.1</v>
      </c>
      <c r="C55" s="121">
        <v>0.036</v>
      </c>
      <c r="D55" s="122">
        <v>0.1115</v>
      </c>
      <c r="E55" s="123">
        <v>0.054</v>
      </c>
      <c r="F55" s="124" t="s">
        <v>436</v>
      </c>
    </row>
    <row r="56" ht="13.5" customHeight="1">
      <c r="A56" s="119" t="s">
        <v>326</v>
      </c>
      <c r="B56" s="120">
        <v>3730.3</v>
      </c>
      <c r="C56" s="121">
        <v>0.0</v>
      </c>
      <c r="D56" s="122">
        <v>0.0575</v>
      </c>
      <c r="E56" s="123">
        <v>0.0</v>
      </c>
      <c r="F56" s="124" t="s">
        <v>439</v>
      </c>
    </row>
    <row r="57" ht="13.5" customHeight="1">
      <c r="A57" s="119" t="s">
        <v>327</v>
      </c>
      <c r="B57" s="120">
        <v>48.1</v>
      </c>
      <c r="C57" s="121">
        <v>0.055</v>
      </c>
      <c r="D57" s="122">
        <v>0.14</v>
      </c>
      <c r="E57" s="123">
        <v>0.0825</v>
      </c>
      <c r="F57" s="124" t="s">
        <v>431</v>
      </c>
    </row>
    <row r="58" ht="13.5" customHeight="1">
      <c r="A58" s="119" t="s">
        <v>329</v>
      </c>
      <c r="B58" s="120">
        <v>242.2</v>
      </c>
      <c r="C58" s="121">
        <v>0.075</v>
      </c>
      <c r="D58" s="122">
        <v>0.17</v>
      </c>
      <c r="E58" s="123">
        <v>0.1125</v>
      </c>
      <c r="F58" s="124" t="s">
        <v>439</v>
      </c>
    </row>
    <row r="59" ht="13.5" customHeight="1">
      <c r="A59" s="119" t="s">
        <v>331</v>
      </c>
      <c r="B59" s="120">
        <v>53.8</v>
      </c>
      <c r="C59" s="121">
        <v>0.025</v>
      </c>
      <c r="D59" s="122">
        <v>0.095</v>
      </c>
      <c r="E59" s="123">
        <v>0.0375</v>
      </c>
      <c r="F59" s="124" t="s">
        <v>435</v>
      </c>
    </row>
    <row r="60" ht="13.5" customHeight="1">
      <c r="A60" s="119" t="s">
        <v>449</v>
      </c>
      <c r="B60" s="120">
        <v>0.5</v>
      </c>
      <c r="C60" s="121">
        <v>0.004</v>
      </c>
      <c r="D60" s="122">
        <v>0.0635</v>
      </c>
      <c r="E60" s="123">
        <v>0.006</v>
      </c>
      <c r="F60" s="124" t="s">
        <v>439</v>
      </c>
    </row>
    <row r="61" ht="13.5" customHeight="1">
      <c r="A61" s="119" t="s">
        <v>332</v>
      </c>
      <c r="B61" s="120">
        <v>18.6</v>
      </c>
      <c r="C61" s="121">
        <v>0.065</v>
      </c>
      <c r="D61" s="122">
        <v>0.155</v>
      </c>
      <c r="E61" s="123">
        <v>0.0975</v>
      </c>
      <c r="F61" s="124" t="s">
        <v>435</v>
      </c>
    </row>
    <row r="62" ht="13.5" customHeight="1">
      <c r="A62" s="119" t="s">
        <v>333</v>
      </c>
      <c r="B62" s="120">
        <v>274.0</v>
      </c>
      <c r="C62" s="121">
        <v>0.004</v>
      </c>
      <c r="D62" s="122">
        <v>0.0635</v>
      </c>
      <c r="E62" s="123">
        <v>0.006</v>
      </c>
      <c r="F62" s="124" t="s">
        <v>432</v>
      </c>
    </row>
    <row r="63" ht="13.5" customHeight="1">
      <c r="A63" s="119" t="s">
        <v>334</v>
      </c>
      <c r="B63" s="120">
        <v>133.4</v>
      </c>
      <c r="C63" s="121">
        <v>0.025</v>
      </c>
      <c r="D63" s="122">
        <v>0.095</v>
      </c>
      <c r="E63" s="123">
        <v>0.0375</v>
      </c>
      <c r="F63" s="124" t="s">
        <v>436</v>
      </c>
    </row>
    <row r="64" ht="13.5" customHeight="1">
      <c r="A64" s="119" t="s">
        <v>335</v>
      </c>
      <c r="B64" s="120">
        <v>15.3</v>
      </c>
      <c r="C64" s="121">
        <v>0.022</v>
      </c>
      <c r="D64" s="122">
        <v>0.0905</v>
      </c>
      <c r="E64" s="123">
        <v>0.033</v>
      </c>
      <c r="F64" s="124" t="s">
        <v>439</v>
      </c>
    </row>
    <row r="65" ht="13.5" customHeight="1">
      <c r="A65" s="119" t="s">
        <v>336</v>
      </c>
      <c r="B65" s="120">
        <v>1876.8</v>
      </c>
      <c r="C65" s="121">
        <v>0.022</v>
      </c>
      <c r="D65" s="122">
        <v>0.0905</v>
      </c>
      <c r="E65" s="123">
        <v>0.033</v>
      </c>
      <c r="F65" s="124" t="s">
        <v>432</v>
      </c>
    </row>
    <row r="66" ht="13.5" customHeight="1">
      <c r="A66" s="119" t="s">
        <v>337</v>
      </c>
      <c r="B66" s="120">
        <v>868.4</v>
      </c>
      <c r="C66" s="121">
        <v>0.022</v>
      </c>
      <c r="D66" s="122">
        <v>0.0905</v>
      </c>
      <c r="E66" s="123">
        <v>0.033</v>
      </c>
      <c r="F66" s="124" t="s">
        <v>432</v>
      </c>
    </row>
    <row r="67" ht="13.5" customHeight="1">
      <c r="A67" s="119" t="s">
        <v>338</v>
      </c>
      <c r="B67" s="120">
        <v>232.1</v>
      </c>
      <c r="C67" s="121">
        <v>0.016</v>
      </c>
      <c r="D67" s="122">
        <v>0.0815</v>
      </c>
      <c r="E67" s="123">
        <v>0.024</v>
      </c>
      <c r="F67" s="124" t="s">
        <v>439</v>
      </c>
    </row>
    <row r="68" ht="13.5" customHeight="1">
      <c r="A68" s="119" t="s">
        <v>339</v>
      </c>
      <c r="B68" s="120">
        <v>1.4</v>
      </c>
      <c r="C68" s="121">
        <v>0.004</v>
      </c>
      <c r="D68" s="122">
        <v>0.0635</v>
      </c>
      <c r="E68" s="123">
        <v>0.006</v>
      </c>
      <c r="F68" s="124" t="s">
        <v>439</v>
      </c>
    </row>
    <row r="69" ht="13.5" customHeight="1">
      <c r="A69" s="119" t="s">
        <v>340</v>
      </c>
      <c r="B69" s="120">
        <v>290.6</v>
      </c>
      <c r="C69" s="121">
        <v>0.007</v>
      </c>
      <c r="D69" s="122">
        <v>0.068</v>
      </c>
      <c r="E69" s="123">
        <v>0.0105</v>
      </c>
      <c r="F69" s="124" t="s">
        <v>437</v>
      </c>
    </row>
    <row r="70" ht="13.5" customHeight="1">
      <c r="A70" s="119" t="s">
        <v>341</v>
      </c>
      <c r="B70" s="120">
        <v>2149.5</v>
      </c>
      <c r="C70" s="121">
        <v>0.019</v>
      </c>
      <c r="D70" s="122">
        <v>0.086</v>
      </c>
      <c r="E70" s="123">
        <v>0.0285</v>
      </c>
      <c r="F70" s="124" t="s">
        <v>439</v>
      </c>
    </row>
    <row r="71" ht="13.5" customHeight="1">
      <c r="A71" s="119" t="s">
        <v>343</v>
      </c>
      <c r="B71" s="120">
        <v>14.4</v>
      </c>
      <c r="C71" s="121">
        <v>0.1</v>
      </c>
      <c r="D71" s="122">
        <v>0.2075</v>
      </c>
      <c r="E71" s="123">
        <v>0.15</v>
      </c>
      <c r="F71" s="124" t="s">
        <v>434</v>
      </c>
    </row>
    <row r="72" ht="13.5" customHeight="1">
      <c r="A72" s="119" t="s">
        <v>344</v>
      </c>
      <c r="B72" s="120">
        <v>4919.6</v>
      </c>
      <c r="C72" s="121">
        <v>0.007</v>
      </c>
      <c r="D72" s="122">
        <v>0.068</v>
      </c>
      <c r="E72" s="123">
        <v>0.0105</v>
      </c>
      <c r="F72" s="124" t="s">
        <v>432</v>
      </c>
    </row>
    <row r="73" ht="13.5" customHeight="1">
      <c r="A73" s="119" t="s">
        <v>450</v>
      </c>
      <c r="B73" s="120">
        <v>1.0</v>
      </c>
      <c r="C73" s="121">
        <v>0.004</v>
      </c>
      <c r="D73" s="122">
        <v>0.0635</v>
      </c>
      <c r="E73" s="123">
        <v>0.006</v>
      </c>
      <c r="F73" s="124" t="s">
        <v>439</v>
      </c>
    </row>
    <row r="74" ht="13.5" customHeight="1">
      <c r="A74" s="119" t="s">
        <v>345</v>
      </c>
      <c r="B74" s="120">
        <v>33.7</v>
      </c>
      <c r="C74" s="121">
        <v>0.045</v>
      </c>
      <c r="D74" s="122">
        <v>0.125</v>
      </c>
      <c r="E74" s="123">
        <v>0.0675</v>
      </c>
      <c r="F74" s="124" t="s">
        <v>437</v>
      </c>
    </row>
    <row r="75" ht="13.5" customHeight="1">
      <c r="A75" s="119" t="s">
        <v>346</v>
      </c>
      <c r="B75" s="120">
        <v>321.9</v>
      </c>
      <c r="C75" s="121">
        <v>0.019</v>
      </c>
      <c r="D75" s="122">
        <v>0.086</v>
      </c>
      <c r="E75" s="123">
        <v>0.0285</v>
      </c>
      <c r="F75" s="124" t="s">
        <v>436</v>
      </c>
    </row>
    <row r="76" ht="13.5" customHeight="1">
      <c r="A76" s="119" t="s">
        <v>347</v>
      </c>
      <c r="B76" s="120">
        <v>55.2</v>
      </c>
      <c r="C76" s="121">
        <v>0.045</v>
      </c>
      <c r="D76" s="122">
        <v>0.125</v>
      </c>
      <c r="E76" s="123">
        <v>0.0675</v>
      </c>
      <c r="F76" s="124" t="s">
        <v>431</v>
      </c>
    </row>
    <row r="77" ht="13.5" customHeight="1">
      <c r="A77" s="119" t="s">
        <v>348</v>
      </c>
      <c r="B77" s="120">
        <v>1304.6</v>
      </c>
      <c r="C77" s="121">
        <v>0.006</v>
      </c>
      <c r="D77" s="122">
        <v>0.0665</v>
      </c>
      <c r="E77" s="123">
        <v>0.009</v>
      </c>
      <c r="F77" s="124" t="s">
        <v>432</v>
      </c>
    </row>
    <row r="78" ht="13.5" customHeight="1">
      <c r="A78" s="119" t="s">
        <v>349</v>
      </c>
      <c r="B78" s="120">
        <v>175.8</v>
      </c>
      <c r="C78" s="121">
        <v>0.005</v>
      </c>
      <c r="D78" s="122">
        <v>0.065</v>
      </c>
      <c r="E78" s="123">
        <v>0.0075</v>
      </c>
      <c r="F78" s="124" t="s">
        <v>437</v>
      </c>
    </row>
    <row r="79" ht="13.5" customHeight="1">
      <c r="A79" s="119" t="s">
        <v>352</v>
      </c>
      <c r="B79" s="120">
        <v>31.0</v>
      </c>
      <c r="C79" s="121">
        <v>0.016</v>
      </c>
      <c r="D79" s="122">
        <v>0.0815</v>
      </c>
      <c r="E79" s="123">
        <v>0.024</v>
      </c>
      <c r="F79" s="124" t="s">
        <v>436</v>
      </c>
    </row>
    <row r="80" ht="13.5" customHeight="1">
      <c r="A80" s="119" t="s">
        <v>353</v>
      </c>
      <c r="B80" s="120">
        <v>44.4</v>
      </c>
      <c r="C80" s="121">
        <v>0.055</v>
      </c>
      <c r="D80" s="122">
        <v>0.14</v>
      </c>
      <c r="E80" s="123">
        <v>0.0825</v>
      </c>
      <c r="F80" s="124" t="s">
        <v>437</v>
      </c>
    </row>
    <row r="81" ht="13.5" customHeight="1">
      <c r="A81" s="119" t="s">
        <v>354</v>
      </c>
      <c r="B81" s="120">
        <v>10.5</v>
      </c>
      <c r="C81" s="121">
        <v>0.0</v>
      </c>
      <c r="D81" s="122">
        <v>0.0575</v>
      </c>
      <c r="E81" s="123">
        <v>0.0</v>
      </c>
      <c r="F81" s="124" t="s">
        <v>439</v>
      </c>
    </row>
    <row r="82" ht="13.5" customHeight="1">
      <c r="A82" s="119" t="s">
        <v>355</v>
      </c>
      <c r="B82" s="120">
        <v>45.9</v>
      </c>
      <c r="C82" s="121">
        <v>0.016</v>
      </c>
      <c r="D82" s="122">
        <v>0.0815</v>
      </c>
      <c r="E82" s="123">
        <v>0.024</v>
      </c>
      <c r="F82" s="124" t="s">
        <v>436</v>
      </c>
    </row>
    <row r="83" ht="13.5" customHeight="1">
      <c r="A83" s="119" t="s">
        <v>356</v>
      </c>
      <c r="B83" s="120">
        <v>60.1</v>
      </c>
      <c r="C83" s="121">
        <v>0.0</v>
      </c>
      <c r="D83" s="122">
        <v>0.0575</v>
      </c>
      <c r="E83" s="123">
        <v>0.0</v>
      </c>
      <c r="F83" s="124" t="s">
        <v>439</v>
      </c>
    </row>
    <row r="84" ht="13.5" customHeight="1">
      <c r="A84" s="119" t="s">
        <v>451</v>
      </c>
      <c r="B84" s="120">
        <v>51.8</v>
      </c>
      <c r="C84" s="121">
        <v>0.005</v>
      </c>
      <c r="D84" s="122">
        <v>0.065</v>
      </c>
      <c r="E84" s="123">
        <v>0.0075</v>
      </c>
      <c r="F84" s="124" t="s">
        <v>432</v>
      </c>
    </row>
    <row r="85" ht="13.5" customHeight="1">
      <c r="A85" s="119" t="s">
        <v>358</v>
      </c>
      <c r="B85" s="120">
        <v>10.2</v>
      </c>
      <c r="C85" s="121">
        <v>0.036</v>
      </c>
      <c r="D85" s="122">
        <v>0.1115</v>
      </c>
      <c r="E85" s="123">
        <v>0.054</v>
      </c>
      <c r="F85" s="124" t="s">
        <v>436</v>
      </c>
    </row>
    <row r="86" ht="13.5" customHeight="1">
      <c r="A86" s="119" t="s">
        <v>360</v>
      </c>
      <c r="B86" s="120">
        <v>313.2</v>
      </c>
      <c r="C86" s="121">
        <v>0.012</v>
      </c>
      <c r="D86" s="122">
        <v>0.0755</v>
      </c>
      <c r="E86" s="123">
        <v>0.018</v>
      </c>
      <c r="F86" s="124" t="s">
        <v>432</v>
      </c>
    </row>
    <row r="87" ht="13.5" customHeight="1">
      <c r="A87" s="119" t="s">
        <v>361</v>
      </c>
      <c r="B87" s="120">
        <v>9.6</v>
      </c>
      <c r="C87" s="121">
        <v>0.012</v>
      </c>
      <c r="D87" s="122">
        <v>0.0755</v>
      </c>
      <c r="E87" s="123">
        <v>0.018</v>
      </c>
      <c r="F87" s="124" t="s">
        <v>439</v>
      </c>
    </row>
    <row r="88" ht="13.5" customHeight="1">
      <c r="A88" s="119" t="s">
        <v>363</v>
      </c>
      <c r="B88" s="120">
        <v>11.9</v>
      </c>
      <c r="C88" s="121">
        <v>0.016</v>
      </c>
      <c r="D88" s="122">
        <v>0.0815</v>
      </c>
      <c r="E88" s="123">
        <v>0.024</v>
      </c>
      <c r="F88" s="124" t="s">
        <v>432</v>
      </c>
    </row>
    <row r="89" ht="13.5" customHeight="1">
      <c r="A89" s="119" t="s">
        <v>364</v>
      </c>
      <c r="B89" s="120">
        <v>1260.9</v>
      </c>
      <c r="C89" s="121">
        <v>0.012</v>
      </c>
      <c r="D89" s="122">
        <v>0.0755</v>
      </c>
      <c r="E89" s="123">
        <v>0.018</v>
      </c>
      <c r="F89" s="124" t="s">
        <v>435</v>
      </c>
    </row>
    <row r="90" ht="13.5" customHeight="1">
      <c r="A90" s="119" t="s">
        <v>365</v>
      </c>
      <c r="B90" s="120">
        <v>8.0</v>
      </c>
      <c r="C90" s="121">
        <v>0.065</v>
      </c>
      <c r="D90" s="122">
        <v>0.155</v>
      </c>
      <c r="E90" s="123">
        <v>0.0975</v>
      </c>
      <c r="F90" s="124" t="s">
        <v>436</v>
      </c>
    </row>
    <row r="91" ht="13.5" customHeight="1">
      <c r="A91" s="119" t="s">
        <v>367</v>
      </c>
      <c r="B91" s="120">
        <v>11.5</v>
      </c>
      <c r="C91" s="121">
        <v>0.055</v>
      </c>
      <c r="D91" s="122">
        <v>0.14</v>
      </c>
      <c r="E91" s="123">
        <v>0.0825</v>
      </c>
      <c r="F91" s="124" t="s">
        <v>432</v>
      </c>
    </row>
    <row r="92" ht="13.5" customHeight="1">
      <c r="A92" s="119" t="s">
        <v>368</v>
      </c>
      <c r="B92" s="120">
        <v>4.4</v>
      </c>
      <c r="C92" s="121">
        <v>0.036</v>
      </c>
      <c r="D92" s="122">
        <v>0.1115</v>
      </c>
      <c r="E92" s="123">
        <v>0.054</v>
      </c>
      <c r="F92" s="124" t="s">
        <v>436</v>
      </c>
    </row>
    <row r="93" ht="13.5" customHeight="1">
      <c r="A93" s="119" t="s">
        <v>369</v>
      </c>
      <c r="B93" s="120">
        <v>1.5</v>
      </c>
      <c r="C93" s="121">
        <v>0.022</v>
      </c>
      <c r="D93" s="122">
        <v>0.0905</v>
      </c>
      <c r="E93" s="123">
        <v>0.033</v>
      </c>
      <c r="F93" s="124" t="s">
        <v>434</v>
      </c>
    </row>
    <row r="94" ht="13.5" customHeight="1">
      <c r="A94" s="119" t="s">
        <v>370</v>
      </c>
      <c r="B94" s="120">
        <v>103.8</v>
      </c>
      <c r="C94" s="121">
        <v>0.025</v>
      </c>
      <c r="D94" s="122">
        <v>0.095</v>
      </c>
      <c r="E94" s="123">
        <v>0.0375</v>
      </c>
      <c r="F94" s="124" t="s">
        <v>431</v>
      </c>
    </row>
    <row r="95" ht="13.5" customHeight="1">
      <c r="A95" s="119" t="s">
        <v>371</v>
      </c>
      <c r="B95" s="120">
        <v>15.6</v>
      </c>
      <c r="C95" s="121">
        <v>0.045</v>
      </c>
      <c r="D95" s="122">
        <v>0.125</v>
      </c>
      <c r="E95" s="123">
        <v>0.0675</v>
      </c>
      <c r="F95" s="124" t="s">
        <v>431</v>
      </c>
    </row>
    <row r="96" ht="13.5" customHeight="1">
      <c r="A96" s="119" t="s">
        <v>372</v>
      </c>
      <c r="B96" s="120">
        <v>13.1</v>
      </c>
      <c r="C96" s="121">
        <v>0.022</v>
      </c>
      <c r="D96" s="122">
        <v>0.0905</v>
      </c>
      <c r="E96" s="123">
        <v>0.033</v>
      </c>
      <c r="F96" s="124" t="s">
        <v>431</v>
      </c>
    </row>
    <row r="97" ht="13.5" customHeight="1">
      <c r="A97" s="119" t="s">
        <v>373</v>
      </c>
      <c r="B97" s="120">
        <v>853.54</v>
      </c>
      <c r="C97" s="121">
        <v>0.0</v>
      </c>
      <c r="D97" s="122">
        <v>0.0575</v>
      </c>
      <c r="E97" s="123">
        <v>0.0</v>
      </c>
      <c r="F97" s="124" t="s">
        <v>439</v>
      </c>
    </row>
    <row r="98" ht="13.5" customHeight="1">
      <c r="A98" s="119" t="s">
        <v>375</v>
      </c>
      <c r="B98" s="120">
        <v>185.8</v>
      </c>
      <c r="C98" s="121">
        <v>0.0</v>
      </c>
      <c r="D98" s="122">
        <v>0.0575</v>
      </c>
      <c r="E98" s="123">
        <v>0.0</v>
      </c>
      <c r="F98" s="124" t="s">
        <v>433</v>
      </c>
    </row>
    <row r="99" ht="13.5" customHeight="1">
      <c r="A99" s="119" t="s">
        <v>376</v>
      </c>
      <c r="B99" s="120">
        <v>11.3</v>
      </c>
      <c r="C99" s="121">
        <v>0.065</v>
      </c>
      <c r="D99" s="122">
        <v>0.155</v>
      </c>
      <c r="E99" s="123">
        <v>0.0975</v>
      </c>
      <c r="F99" s="124" t="s">
        <v>435</v>
      </c>
    </row>
    <row r="100" ht="13.5" customHeight="1">
      <c r="A100" s="119" t="s">
        <v>378</v>
      </c>
      <c r="B100" s="120">
        <v>521.8</v>
      </c>
      <c r="C100" s="121">
        <v>0.036</v>
      </c>
      <c r="D100" s="122">
        <v>0.1115</v>
      </c>
      <c r="E100" s="123">
        <v>0.054</v>
      </c>
      <c r="F100" s="124" t="s">
        <v>431</v>
      </c>
    </row>
    <row r="101" ht="13.5" customHeight="1">
      <c r="A101" s="119" t="s">
        <v>379</v>
      </c>
      <c r="B101" s="120">
        <v>512.6</v>
      </c>
      <c r="C101" s="121">
        <v>0.0</v>
      </c>
      <c r="D101" s="122">
        <v>0.0575</v>
      </c>
      <c r="E101" s="123">
        <v>0.0</v>
      </c>
      <c r="F101" s="124" t="s">
        <v>439</v>
      </c>
    </row>
    <row r="102" ht="13.5" customHeight="1">
      <c r="A102" s="119" t="s">
        <v>380</v>
      </c>
      <c r="B102" s="120">
        <v>80.0</v>
      </c>
      <c r="C102" s="121">
        <v>0.007</v>
      </c>
      <c r="D102" s="122">
        <v>0.068</v>
      </c>
      <c r="E102" s="123">
        <v>0.0105</v>
      </c>
      <c r="F102" s="124" t="s">
        <v>437</v>
      </c>
    </row>
    <row r="103" ht="13.5" customHeight="1">
      <c r="A103" s="119" t="s">
        <v>381</v>
      </c>
      <c r="B103" s="120">
        <v>232.3</v>
      </c>
      <c r="C103" s="121">
        <v>0.075</v>
      </c>
      <c r="D103" s="122">
        <v>0.17</v>
      </c>
      <c r="E103" s="123">
        <v>0.1125</v>
      </c>
      <c r="F103" s="124" t="s">
        <v>432</v>
      </c>
    </row>
    <row r="104" ht="13.5" customHeight="1">
      <c r="A104" s="119" t="s">
        <v>383</v>
      </c>
      <c r="B104" s="120">
        <v>42.7</v>
      </c>
      <c r="C104" s="121">
        <v>0.019</v>
      </c>
      <c r="D104" s="122">
        <v>0.086</v>
      </c>
      <c r="E104" s="123">
        <v>0.0285</v>
      </c>
      <c r="F104" s="124" t="s">
        <v>435</v>
      </c>
    </row>
    <row r="105" ht="13.5" customHeight="1">
      <c r="A105" s="119" t="s">
        <v>384</v>
      </c>
      <c r="B105" s="120">
        <v>15.3</v>
      </c>
      <c r="C105" s="121">
        <v>0.045</v>
      </c>
      <c r="D105" s="122">
        <v>0.125</v>
      </c>
      <c r="E105" s="123">
        <v>0.0675</v>
      </c>
      <c r="F105" s="124" t="s">
        <v>432</v>
      </c>
    </row>
    <row r="106" ht="13.5" customHeight="1">
      <c r="A106" s="119" t="s">
        <v>385</v>
      </c>
      <c r="B106" s="120">
        <v>29.0</v>
      </c>
      <c r="C106" s="121">
        <v>0.03</v>
      </c>
      <c r="D106" s="122">
        <v>0.1025</v>
      </c>
      <c r="E106" s="123">
        <v>0.045</v>
      </c>
      <c r="F106" s="124" t="s">
        <v>435</v>
      </c>
    </row>
    <row r="107" ht="13.5" customHeight="1">
      <c r="A107" s="119" t="s">
        <v>386</v>
      </c>
      <c r="B107" s="120">
        <v>202.4</v>
      </c>
      <c r="C107" s="121">
        <v>0.012</v>
      </c>
      <c r="D107" s="122">
        <v>0.0755</v>
      </c>
      <c r="E107" s="123">
        <v>0.018</v>
      </c>
      <c r="F107" s="124" t="s">
        <v>435</v>
      </c>
    </row>
    <row r="108" ht="13.5" customHeight="1">
      <c r="A108" s="119" t="s">
        <v>387</v>
      </c>
      <c r="B108" s="120">
        <v>272.1</v>
      </c>
      <c r="C108" s="121">
        <v>0.019</v>
      </c>
      <c r="D108" s="122">
        <v>0.086</v>
      </c>
      <c r="E108" s="123">
        <v>0.0285</v>
      </c>
      <c r="F108" s="124" t="s">
        <v>432</v>
      </c>
    </row>
    <row r="109" ht="13.5" customHeight="1">
      <c r="A109" s="119" t="s">
        <v>388</v>
      </c>
      <c r="B109" s="120">
        <v>525.9</v>
      </c>
      <c r="C109" s="121">
        <v>0.0085</v>
      </c>
      <c r="D109" s="122">
        <v>0.0703</v>
      </c>
      <c r="E109" s="123">
        <v>0.0128</v>
      </c>
      <c r="F109" s="124" t="s">
        <v>436</v>
      </c>
    </row>
    <row r="110" ht="13.5" customHeight="1">
      <c r="A110" s="119" t="s">
        <v>389</v>
      </c>
      <c r="B110" s="120">
        <v>227.3</v>
      </c>
      <c r="C110" s="121">
        <v>0.025</v>
      </c>
      <c r="D110" s="122">
        <v>0.095</v>
      </c>
      <c r="E110" s="123">
        <v>0.0375</v>
      </c>
      <c r="F110" s="124" t="s">
        <v>439</v>
      </c>
    </row>
    <row r="111" ht="13.5" customHeight="1">
      <c r="A111" s="119" t="s">
        <v>390</v>
      </c>
      <c r="B111" s="120">
        <v>203.2</v>
      </c>
      <c r="C111" s="121">
        <v>0.005</v>
      </c>
      <c r="D111" s="122">
        <v>0.065</v>
      </c>
      <c r="E111" s="123">
        <v>0.0075</v>
      </c>
      <c r="F111" s="124" t="s">
        <v>437</v>
      </c>
    </row>
    <row r="112" ht="13.5" customHeight="1">
      <c r="A112" s="119" t="s">
        <v>452</v>
      </c>
      <c r="B112" s="120">
        <v>5.2</v>
      </c>
      <c r="C112" s="121">
        <v>0.0085</v>
      </c>
      <c r="D112" s="122">
        <v>0.0703</v>
      </c>
      <c r="E112" s="123">
        <v>0.0128</v>
      </c>
      <c r="F112" s="124" t="s">
        <v>437</v>
      </c>
    </row>
    <row r="113" ht="13.5" customHeight="1">
      <c r="A113" s="119" t="s">
        <v>392</v>
      </c>
      <c r="B113" s="120">
        <v>189.6</v>
      </c>
      <c r="C113" s="121">
        <v>0.022</v>
      </c>
      <c r="D113" s="122">
        <v>0.0905</v>
      </c>
      <c r="E113" s="123">
        <v>0.033</v>
      </c>
      <c r="F113" s="124" t="s">
        <v>436</v>
      </c>
    </row>
    <row r="114" ht="13.5" customHeight="1">
      <c r="A114" s="119" t="s">
        <v>393</v>
      </c>
      <c r="B114" s="120">
        <v>2096.8</v>
      </c>
      <c r="C114" s="121">
        <v>0.019</v>
      </c>
      <c r="D114" s="122">
        <v>0.086</v>
      </c>
      <c r="E114" s="123">
        <v>0.0285</v>
      </c>
      <c r="F114" s="124" t="s">
        <v>436</v>
      </c>
    </row>
    <row r="115" ht="13.5" customHeight="1">
      <c r="A115" s="119" t="s">
        <v>394</v>
      </c>
      <c r="B115" s="120">
        <v>7.5</v>
      </c>
      <c r="C115" s="121">
        <v>0.055</v>
      </c>
      <c r="D115" s="122">
        <v>0.14</v>
      </c>
      <c r="E115" s="123">
        <v>0.0825</v>
      </c>
      <c r="F115" s="124" t="s">
        <v>431</v>
      </c>
    </row>
    <row r="116" ht="13.5" customHeight="1">
      <c r="A116" s="119" t="s">
        <v>396</v>
      </c>
      <c r="B116" s="120">
        <v>748.5</v>
      </c>
      <c r="C116" s="121">
        <v>0.006</v>
      </c>
      <c r="D116" s="122">
        <v>0.0665</v>
      </c>
      <c r="E116" s="123">
        <v>0.009</v>
      </c>
      <c r="F116" s="124" t="s">
        <v>437</v>
      </c>
    </row>
    <row r="117" ht="13.5" customHeight="1">
      <c r="A117" s="119" t="s">
        <v>397</v>
      </c>
      <c r="B117" s="120">
        <v>14.8</v>
      </c>
      <c r="C117" s="121">
        <v>0.045</v>
      </c>
      <c r="D117" s="122">
        <v>0.125</v>
      </c>
      <c r="E117" s="123">
        <v>0.0675</v>
      </c>
      <c r="F117" s="124" t="s">
        <v>431</v>
      </c>
    </row>
    <row r="118" ht="13.5" customHeight="1">
      <c r="A118" s="119" t="s">
        <v>398</v>
      </c>
      <c r="B118" s="120">
        <v>45.5</v>
      </c>
      <c r="C118" s="121">
        <v>0.045</v>
      </c>
      <c r="D118" s="122">
        <v>0.125</v>
      </c>
      <c r="E118" s="123">
        <v>0.0675</v>
      </c>
      <c r="F118" s="124" t="s">
        <v>436</v>
      </c>
    </row>
    <row r="119" ht="13.5" customHeight="1">
      <c r="A119" s="119" t="s">
        <v>453</v>
      </c>
      <c r="B119" s="120">
        <v>1.0</v>
      </c>
      <c r="C119" s="121">
        <v>0.012</v>
      </c>
      <c r="D119" s="122">
        <v>0.0755</v>
      </c>
      <c r="E119" s="123">
        <v>0.018</v>
      </c>
      <c r="F119" s="124" t="s">
        <v>437</v>
      </c>
    </row>
    <row r="120" ht="13.5" customHeight="1">
      <c r="A120" s="119" t="s">
        <v>400</v>
      </c>
      <c r="B120" s="120">
        <v>297.9</v>
      </c>
      <c r="C120" s="121">
        <v>0.0</v>
      </c>
      <c r="D120" s="122">
        <v>0.0575</v>
      </c>
      <c r="E120" s="123">
        <v>0.0</v>
      </c>
      <c r="F120" s="124" t="s">
        <v>432</v>
      </c>
    </row>
    <row r="121" ht="13.5" customHeight="1">
      <c r="A121" s="119" t="s">
        <v>401</v>
      </c>
      <c r="B121" s="120">
        <v>97.7</v>
      </c>
      <c r="C121" s="121">
        <v>0.0085</v>
      </c>
      <c r="D121" s="122">
        <v>0.0703</v>
      </c>
      <c r="E121" s="123">
        <v>0.0128</v>
      </c>
      <c r="F121" s="124" t="s">
        <v>436</v>
      </c>
    </row>
    <row r="122" ht="13.5" customHeight="1">
      <c r="A122" s="119" t="s">
        <v>402</v>
      </c>
      <c r="B122" s="120">
        <v>48.0</v>
      </c>
      <c r="C122" s="121">
        <v>0.025</v>
      </c>
      <c r="D122" s="122">
        <v>0.095</v>
      </c>
      <c r="E122" s="123">
        <v>0.0375</v>
      </c>
      <c r="F122" s="124" t="s">
        <v>436</v>
      </c>
    </row>
    <row r="123" ht="13.5" customHeight="1">
      <c r="A123" s="119" t="s">
        <v>403</v>
      </c>
      <c r="B123" s="120">
        <v>350.6</v>
      </c>
      <c r="C123" s="121">
        <v>0.019</v>
      </c>
      <c r="D123" s="122">
        <v>0.086</v>
      </c>
      <c r="E123" s="123">
        <v>0.0285</v>
      </c>
      <c r="F123" s="124" t="s">
        <v>431</v>
      </c>
    </row>
    <row r="124" ht="13.5" customHeight="1">
      <c r="A124" s="119" t="s">
        <v>404</v>
      </c>
      <c r="B124" s="120">
        <v>1393.0</v>
      </c>
      <c r="C124" s="121">
        <v>0.019</v>
      </c>
      <c r="D124" s="122">
        <v>0.086</v>
      </c>
      <c r="E124" s="123">
        <v>0.0285</v>
      </c>
      <c r="F124" s="124" t="s">
        <v>439</v>
      </c>
    </row>
    <row r="125" ht="13.5" customHeight="1">
      <c r="A125" s="119" t="s">
        <v>405</v>
      </c>
      <c r="B125" s="120">
        <v>67.2</v>
      </c>
      <c r="C125" s="121">
        <v>0.045</v>
      </c>
      <c r="D125" s="122">
        <v>0.125</v>
      </c>
      <c r="E125" s="123">
        <v>0.0675</v>
      </c>
      <c r="F125" s="124" t="s">
        <v>432</v>
      </c>
    </row>
    <row r="126" ht="13.5" customHeight="1">
      <c r="A126" s="119" t="s">
        <v>406</v>
      </c>
      <c r="B126" s="120">
        <v>1.5</v>
      </c>
      <c r="C126" s="121">
        <v>0.016</v>
      </c>
      <c r="D126" s="122">
        <v>0.0815</v>
      </c>
      <c r="E126" s="123">
        <v>0.024</v>
      </c>
      <c r="F126" s="124" t="s">
        <v>434</v>
      </c>
    </row>
    <row r="127" ht="13.5" customHeight="1">
      <c r="A127" s="119" t="s">
        <v>407</v>
      </c>
      <c r="B127" s="120">
        <v>0.713</v>
      </c>
      <c r="C127" s="121">
        <v>0.065</v>
      </c>
      <c r="D127" s="122">
        <v>0.155</v>
      </c>
      <c r="E127" s="123">
        <v>0.0975</v>
      </c>
      <c r="F127" s="124" t="s">
        <v>434</v>
      </c>
    </row>
    <row r="128" ht="13.5" customHeight="1">
      <c r="A128" s="119" t="s">
        <v>409</v>
      </c>
      <c r="B128" s="120">
        <v>5.3</v>
      </c>
      <c r="C128" s="121">
        <v>0.036</v>
      </c>
      <c r="D128" s="122">
        <v>0.1115</v>
      </c>
      <c r="E128" s="123">
        <v>0.054</v>
      </c>
      <c r="F128" s="124" t="s">
        <v>435</v>
      </c>
    </row>
    <row r="129" ht="13.5" customHeight="1">
      <c r="A129" s="119" t="s">
        <v>410</v>
      </c>
      <c r="B129" s="120">
        <v>579.7</v>
      </c>
      <c r="C129" s="121">
        <v>0.0</v>
      </c>
      <c r="D129" s="122">
        <v>0.0575</v>
      </c>
      <c r="E129" s="123">
        <v>0.0</v>
      </c>
      <c r="F129" s="124" t="s">
        <v>439</v>
      </c>
    </row>
    <row r="130" ht="13.5" customHeight="1">
      <c r="A130" s="119" t="s">
        <v>411</v>
      </c>
      <c r="B130" s="120">
        <v>685.4</v>
      </c>
      <c r="C130" s="121">
        <v>0.0</v>
      </c>
      <c r="D130" s="122">
        <v>0.0575</v>
      </c>
      <c r="E130" s="123">
        <v>0.0</v>
      </c>
      <c r="F130" s="124" t="s">
        <v>439</v>
      </c>
    </row>
    <row r="131" ht="13.5" customHeight="1">
      <c r="A131" s="119" t="s">
        <v>412</v>
      </c>
      <c r="B131" s="120">
        <v>970.9</v>
      </c>
      <c r="C131" s="121">
        <v>0.006</v>
      </c>
      <c r="D131" s="122">
        <v>0.0665</v>
      </c>
      <c r="E131" s="123">
        <v>0.009</v>
      </c>
      <c r="F131" s="124" t="s">
        <v>432</v>
      </c>
    </row>
    <row r="132" ht="13.5" customHeight="1">
      <c r="A132" s="119" t="s">
        <v>414</v>
      </c>
      <c r="B132" s="120">
        <v>387.3</v>
      </c>
      <c r="C132" s="121">
        <v>0.016</v>
      </c>
      <c r="D132" s="122">
        <v>0.0815</v>
      </c>
      <c r="E132" s="123">
        <v>0.024</v>
      </c>
      <c r="F132" s="124" t="s">
        <v>432</v>
      </c>
    </row>
    <row r="133" ht="13.5" customHeight="1">
      <c r="A133" s="119" t="s">
        <v>454</v>
      </c>
      <c r="B133" s="120">
        <v>24.6</v>
      </c>
      <c r="C133" s="121">
        <v>0.016</v>
      </c>
      <c r="D133" s="122">
        <v>0.0815</v>
      </c>
      <c r="E133" s="123">
        <v>0.024</v>
      </c>
      <c r="F133" s="124" t="s">
        <v>434</v>
      </c>
    </row>
    <row r="134" ht="13.5" customHeight="1">
      <c r="A134" s="119" t="s">
        <v>417</v>
      </c>
      <c r="B134" s="120">
        <v>47.0</v>
      </c>
      <c r="C134" s="121">
        <v>0.036</v>
      </c>
      <c r="D134" s="122">
        <v>0.1115</v>
      </c>
      <c r="E134" s="123">
        <v>0.054</v>
      </c>
      <c r="F134" s="124" t="s">
        <v>431</v>
      </c>
    </row>
    <row r="135" ht="13.5" customHeight="1">
      <c r="A135" s="119" t="s">
        <v>418</v>
      </c>
      <c r="B135" s="120">
        <v>822.1</v>
      </c>
      <c r="C135" s="121">
        <v>0.022</v>
      </c>
      <c r="D135" s="122">
        <v>0.0905</v>
      </c>
      <c r="E135" s="123">
        <v>0.033</v>
      </c>
      <c r="F135" s="124" t="s">
        <v>439</v>
      </c>
    </row>
    <row r="136" ht="13.5" customHeight="1">
      <c r="A136" s="119" t="s">
        <v>455</v>
      </c>
      <c r="B136" s="120">
        <v>1.5</v>
      </c>
      <c r="C136" s="121">
        <v>0.016</v>
      </c>
      <c r="D136" s="122">
        <v>0.0815</v>
      </c>
      <c r="E136" s="123">
        <v>0.024</v>
      </c>
      <c r="F136" s="124" t="s">
        <v>434</v>
      </c>
    </row>
    <row r="137" ht="13.5" customHeight="1">
      <c r="A137" s="119" t="s">
        <v>420</v>
      </c>
      <c r="B137" s="120">
        <v>21.5</v>
      </c>
      <c r="C137" s="121">
        <v>0.045</v>
      </c>
      <c r="D137" s="122">
        <v>0.125</v>
      </c>
      <c r="E137" s="123">
        <v>0.0675</v>
      </c>
      <c r="F137" s="124" t="s">
        <v>431</v>
      </c>
    </row>
    <row r="138" ht="13.5" customHeight="1">
      <c r="A138" s="119" t="s">
        <v>421</v>
      </c>
      <c r="B138" s="120">
        <v>177.4</v>
      </c>
      <c r="C138" s="121">
        <v>0.1</v>
      </c>
      <c r="D138" s="122">
        <v>0.2075</v>
      </c>
      <c r="E138" s="123">
        <v>0.15</v>
      </c>
      <c r="F138" s="124" t="s">
        <v>436</v>
      </c>
    </row>
    <row r="139" ht="13.5" customHeight="1">
      <c r="A139" s="119" t="s">
        <v>422</v>
      </c>
      <c r="B139" s="120">
        <v>402.3</v>
      </c>
      <c r="C139" s="121">
        <v>0.005</v>
      </c>
      <c r="D139" s="122">
        <v>0.065</v>
      </c>
      <c r="E139" s="123">
        <v>0.0075</v>
      </c>
      <c r="F139" s="124" t="s">
        <v>437</v>
      </c>
    </row>
    <row r="140" ht="13.5" customHeight="1">
      <c r="A140" s="119" t="s">
        <v>423</v>
      </c>
      <c r="B140" s="120">
        <v>2678.5</v>
      </c>
      <c r="C140" s="121">
        <v>0.004</v>
      </c>
      <c r="D140" s="122">
        <v>0.0635</v>
      </c>
      <c r="E140" s="123">
        <v>0.006</v>
      </c>
      <c r="F140" s="124" t="s">
        <v>439</v>
      </c>
    </row>
    <row r="141" ht="13.5" customHeight="1">
      <c r="A141" s="119" t="s">
        <v>456</v>
      </c>
      <c r="B141" s="120">
        <v>16768.4</v>
      </c>
      <c r="C141" s="121">
        <v>0.0</v>
      </c>
      <c r="D141" s="122">
        <v>0.0575</v>
      </c>
      <c r="E141" s="123">
        <v>0.0</v>
      </c>
      <c r="F141" s="124" t="s">
        <v>438</v>
      </c>
    </row>
    <row r="142" ht="13.5" customHeight="1">
      <c r="A142" s="119" t="s">
        <v>424</v>
      </c>
      <c r="B142" s="120">
        <v>55.7</v>
      </c>
      <c r="C142" s="121">
        <v>0.019</v>
      </c>
      <c r="D142" s="122">
        <v>0.086</v>
      </c>
      <c r="E142" s="123">
        <v>0.0285</v>
      </c>
      <c r="F142" s="124" t="s">
        <v>435</v>
      </c>
    </row>
    <row r="143" ht="13.5" customHeight="1">
      <c r="A143" s="119" t="s">
        <v>425</v>
      </c>
      <c r="B143" s="120">
        <v>438.3</v>
      </c>
      <c r="C143" s="121">
        <v>0.075</v>
      </c>
      <c r="D143" s="122">
        <v>0.17</v>
      </c>
      <c r="E143" s="123">
        <v>0.1125</v>
      </c>
      <c r="F143" s="124" t="s">
        <v>435</v>
      </c>
    </row>
    <row r="144" ht="13.5" customHeight="1">
      <c r="A144" s="119" t="s">
        <v>426</v>
      </c>
      <c r="B144" s="120">
        <v>171.4</v>
      </c>
      <c r="C144" s="121">
        <v>0.045</v>
      </c>
      <c r="D144" s="122">
        <v>0.125</v>
      </c>
      <c r="E144" s="123">
        <v>0.0675</v>
      </c>
      <c r="F144" s="124" t="s">
        <v>432</v>
      </c>
    </row>
    <row r="145" ht="13.5" customHeight="1">
      <c r="A145" s="119" t="s">
        <v>427</v>
      </c>
      <c r="B145" s="120">
        <v>26.8</v>
      </c>
      <c r="C145" s="121">
        <v>0.045</v>
      </c>
      <c r="D145" s="122">
        <v>0.125</v>
      </c>
      <c r="E145" s="123">
        <v>0.0675</v>
      </c>
      <c r="F145" s="124" t="s">
        <v>431</v>
      </c>
    </row>
    <row r="146" ht="12.75" customHeight="1"/>
    <row r="147" ht="12.75" customHeight="1"/>
    <row r="148" ht="12.75" customHeight="1">
      <c r="A148" s="94" t="s">
        <v>38</v>
      </c>
      <c r="B148" s="94" t="s">
        <v>5</v>
      </c>
      <c r="C148" s="94" t="s">
        <v>270</v>
      </c>
      <c r="D148" s="94" t="s">
        <v>429</v>
      </c>
    </row>
    <row r="149" ht="12.75" customHeight="1">
      <c r="A149" s="125" t="s">
        <v>431</v>
      </c>
      <c r="B149" s="126">
        <v>0.11729931023156509</v>
      </c>
      <c r="C149" s="126">
        <v>0.059799310231565116</v>
      </c>
      <c r="D149" s="126">
        <v>0.03986620682104341</v>
      </c>
    </row>
    <row r="150" ht="12.75" customHeight="1">
      <c r="A150" s="125" t="s">
        <v>432</v>
      </c>
      <c r="B150" s="126">
        <v>0.07263513255280672</v>
      </c>
      <c r="C150" s="126">
        <v>0.015135132552806728</v>
      </c>
      <c r="D150" s="126">
        <v>0.010090088368537817</v>
      </c>
    </row>
    <row r="151" ht="12.75" customHeight="1">
      <c r="A151" s="125" t="s">
        <v>433</v>
      </c>
      <c r="B151" s="126">
        <v>0.0575463545839533</v>
      </c>
      <c r="C151" s="126">
        <v>4.6354583953302045E-5</v>
      </c>
      <c r="D151" s="126">
        <v>3.090305596886803E-5</v>
      </c>
    </row>
    <row r="152" ht="12.75" customHeight="1">
      <c r="A152" s="125" t="s">
        <v>434</v>
      </c>
      <c r="B152" s="126">
        <v>0.14368591343876252</v>
      </c>
      <c r="C152" s="126">
        <v>0.08618591343876254</v>
      </c>
      <c r="D152" s="126">
        <v>0.05745727562584169</v>
      </c>
    </row>
    <row r="153" ht="12.75" customHeight="1">
      <c r="A153" s="125" t="s">
        <v>435</v>
      </c>
      <c r="B153" s="126">
        <v>0.09954711139318673</v>
      </c>
      <c r="C153" s="126">
        <v>0.04204711139318672</v>
      </c>
      <c r="D153" s="126">
        <v>0.028031407595457827</v>
      </c>
    </row>
    <row r="154" ht="12.75" customHeight="1">
      <c r="A154" s="125" t="s">
        <v>436</v>
      </c>
      <c r="B154" s="126">
        <v>0.09078061760380927</v>
      </c>
      <c r="C154" s="126">
        <v>0.033280617603809265</v>
      </c>
      <c r="D154" s="126">
        <v>0.02218707840253951</v>
      </c>
    </row>
    <row r="155" ht="12.75" customHeight="1">
      <c r="A155" s="125" t="s">
        <v>437</v>
      </c>
      <c r="B155" s="126">
        <v>0.06845375062302708</v>
      </c>
      <c r="C155" s="126">
        <v>0.010953750623027081</v>
      </c>
      <c r="D155" s="126">
        <v>0.007302500415351387</v>
      </c>
    </row>
    <row r="156" ht="12.75" customHeight="1">
      <c r="A156" s="125" t="s">
        <v>438</v>
      </c>
      <c r="B156" s="126">
        <v>0.05750000000000001</v>
      </c>
      <c r="C156" s="126">
        <v>0.0</v>
      </c>
      <c r="D156" s="126">
        <v>0.0</v>
      </c>
    </row>
    <row r="157" ht="12.75" customHeight="1">
      <c r="A157" s="125" t="s">
        <v>439</v>
      </c>
      <c r="B157" s="126">
        <v>0.0687942931330652</v>
      </c>
      <c r="C157" s="126">
        <v>0.011294293133065215</v>
      </c>
      <c r="D157" s="126">
        <v>0.0075295287553768095</v>
      </c>
    </row>
    <row r="158" ht="12.75" customHeight="1">
      <c r="A158" s="127" t="s">
        <v>440</v>
      </c>
      <c r="B158" s="128">
        <v>0.07183808550897261</v>
      </c>
      <c r="C158" s="128">
        <v>0.014338085508972608</v>
      </c>
      <c r="D158" s="128">
        <v>0.009558723672648407</v>
      </c>
    </row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17.0"/>
    <col customWidth="1" min="3" max="3" width="19.14"/>
    <col customWidth="1" min="4" max="26" width="10.0"/>
  </cols>
  <sheetData>
    <row r="1" ht="12.75" customHeight="1">
      <c r="A1" s="94" t="s">
        <v>457</v>
      </c>
      <c r="B1" s="94" t="s">
        <v>458</v>
      </c>
      <c r="C1" s="94" t="s">
        <v>459</v>
      </c>
      <c r="D1" s="94" t="s">
        <v>460</v>
      </c>
      <c r="E1" s="94" t="s">
        <v>461</v>
      </c>
      <c r="F1" s="94" t="s">
        <v>462</v>
      </c>
    </row>
    <row r="2" ht="12.75" customHeight="1">
      <c r="A2" s="94" t="s">
        <v>18</v>
      </c>
      <c r="B2" s="94" t="s">
        <v>463</v>
      </c>
      <c r="C2" s="94" t="s">
        <v>54</v>
      </c>
      <c r="D2" s="94" t="s">
        <v>46</v>
      </c>
      <c r="E2" s="94">
        <v>1.0</v>
      </c>
      <c r="F2" s="94" t="s">
        <v>46</v>
      </c>
    </row>
    <row r="3" ht="12.75" customHeight="1">
      <c r="A3" s="94" t="s">
        <v>464</v>
      </c>
      <c r="B3" s="94" t="s">
        <v>465</v>
      </c>
      <c r="C3" s="94" t="s">
        <v>11</v>
      </c>
      <c r="D3" s="94" t="s">
        <v>461</v>
      </c>
      <c r="E3" s="94">
        <v>2.0</v>
      </c>
      <c r="F3" s="94" t="s">
        <v>466</v>
      </c>
    </row>
    <row r="4" ht="12.75" customHeight="1">
      <c r="C4" s="94" t="s">
        <v>467</v>
      </c>
      <c r="D4" s="94" t="s">
        <v>468</v>
      </c>
      <c r="F4" s="94" t="s">
        <v>30</v>
      </c>
    </row>
    <row r="5" ht="12.75" customHeight="1">
      <c r="C5" s="94" t="s">
        <v>37</v>
      </c>
      <c r="F5" s="94" t="s">
        <v>469</v>
      </c>
    </row>
    <row r="6" ht="12.75" customHeight="1">
      <c r="F6" s="94" t="s">
        <v>470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